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Bellus\SynologyDrive\A33-work\Slovakiaring\paddock 2\04_VO\20250526\"/>
    </mc:Choice>
  </mc:AlternateContent>
  <xr:revisionPtr revIDLastSave="0" documentId="13_ncr:1_{006EDE5D-5620-43BF-8E52-E1E37CFA5088}" xr6:coauthVersionLast="47" xr6:coauthVersionMax="47" xr10:uidLastSave="{00000000-0000-0000-0000-000000000000}"/>
  <bookViews>
    <workbookView xWindow="-103" yWindow="-103" windowWidth="24892" windowHeight="14914" activeTab="1" xr2:uid="{00000000-000D-0000-FFFF-FFFF00000000}"/>
  </bookViews>
  <sheets>
    <sheet name="Rekapitulácia stavby" sheetId="1" r:id="rId1"/>
    <sheet name="SO_07A" sheetId="2" r:id="rId2"/>
    <sheet name="SO_07D" sheetId="3" r:id="rId3"/>
    <sheet name="SO_07Z" sheetId="4" r:id="rId4"/>
    <sheet name="SO_07E1-2" sheetId="5" r:id="rId5"/>
    <sheet name="SO_07E3" sheetId="7" r:id="rId6"/>
    <sheet name="SO_07E4" sheetId="8" r:id="rId7"/>
  </sheets>
  <definedNames>
    <definedName name="_xlnm._FilterDatabase" localSheetId="1" hidden="1">SO_07A!$C$126:$K$177</definedName>
    <definedName name="_xlnm._FilterDatabase" localSheetId="2" hidden="1">SO_07D!$C$122:$K$198</definedName>
    <definedName name="_xlnm.Print_Titles" localSheetId="0">'Rekapitulácia stavby'!$92:$92</definedName>
    <definedName name="_xlnm.Print_Titles" localSheetId="1">SO_07A!$126:$126</definedName>
    <definedName name="_xlnm.Print_Titles" localSheetId="2">SO_07D!$122:$122</definedName>
    <definedName name="_xlnm.Print_Area" localSheetId="0">'Rekapitulácia stavby'!$D$4:$AO$76,'Rekapitulácia stavby'!$C$82:$AQ$101</definedName>
    <definedName name="_xlnm.Print_Area" localSheetId="1">SO_07A!$C$4:$J$76,SO_07A!$C$114:$J$189</definedName>
    <definedName name="_xlnm.Print_Area" localSheetId="2">SO_07D!$C$4:$J$76,SO_07D!$C$110:$J$198</definedName>
    <definedName name="_xlnm.Print_Area" localSheetId="5">SO_07E3!$A$1:$H$44</definedName>
    <definedName name="_xlnm.Print_Area" localSheetId="3">SO_07Z!$C$4:$J$76,SO_07Z!$C$120:$J$375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0" i="2" l="1"/>
  <c r="BA149" i="2"/>
  <c r="AY149" i="2"/>
  <c r="AX149" i="2"/>
  <c r="AW149" i="2"/>
  <c r="AV149" i="2"/>
  <c r="AU149" i="2"/>
  <c r="T149" i="2"/>
  <c r="R149" i="2"/>
  <c r="P149" i="2"/>
  <c r="J149" i="2"/>
  <c r="E51" i="5" l="1"/>
  <c r="I51" i="5" s="1"/>
  <c r="H51" i="5"/>
  <c r="G37" i="8"/>
  <c r="H37" i="8" s="1"/>
  <c r="G36" i="8"/>
  <c r="H36" i="8" s="1"/>
  <c r="J163" i="2" l="1"/>
  <c r="J161" i="2"/>
  <c r="J157" i="2"/>
  <c r="I15" i="5"/>
  <c r="H15" i="5"/>
  <c r="I14" i="5"/>
  <c r="H14" i="5"/>
  <c r="J186" i="2"/>
  <c r="J255" i="4" l="1"/>
  <c r="BD100" i="1" l="1"/>
  <c r="BC100" i="1"/>
  <c r="BB100" i="1"/>
  <c r="BA100" i="1"/>
  <c r="AY100" i="1"/>
  <c r="AW100" i="1"/>
  <c r="G61" i="8"/>
  <c r="H61" i="8" s="1"/>
  <c r="G60" i="8"/>
  <c r="H60" i="8" s="1"/>
  <c r="G59" i="8"/>
  <c r="H59" i="8" s="1"/>
  <c r="G58" i="8"/>
  <c r="H58" i="8" s="1"/>
  <c r="G57" i="8"/>
  <c r="H57" i="8" s="1"/>
  <c r="G56" i="8"/>
  <c r="H56" i="8" s="1"/>
  <c r="G55" i="8"/>
  <c r="H55" i="8" s="1"/>
  <c r="G54" i="8"/>
  <c r="H54" i="8" s="1"/>
  <c r="G53" i="8"/>
  <c r="H53" i="8" s="1"/>
  <c r="G52" i="8"/>
  <c r="H52" i="8" s="1"/>
  <c r="G51" i="8"/>
  <c r="H51" i="8" s="1"/>
  <c r="G50" i="8"/>
  <c r="H50" i="8" s="1"/>
  <c r="G49" i="8"/>
  <c r="H49" i="8" s="1"/>
  <c r="G48" i="8"/>
  <c r="H48" i="8" s="1"/>
  <c r="G47" i="8"/>
  <c r="H47" i="8" s="1"/>
  <c r="G46" i="8"/>
  <c r="H46" i="8" s="1"/>
  <c r="G45" i="8"/>
  <c r="H45" i="8" s="1"/>
  <c r="G44" i="8"/>
  <c r="H44" i="8" s="1"/>
  <c r="G43" i="8"/>
  <c r="H43" i="8" s="1"/>
  <c r="G41" i="8"/>
  <c r="H41" i="8" s="1"/>
  <c r="G40" i="8"/>
  <c r="H40" i="8" s="1"/>
  <c r="G39" i="8"/>
  <c r="H39" i="8" s="1"/>
  <c r="G38" i="8"/>
  <c r="H38" i="8" s="1"/>
  <c r="G35" i="8"/>
  <c r="H35" i="8" s="1"/>
  <c r="G34" i="8"/>
  <c r="H34" i="8" s="1"/>
  <c r="G33" i="8"/>
  <c r="H33" i="8" s="1"/>
  <c r="G32" i="8"/>
  <c r="H32" i="8" s="1"/>
  <c r="G31" i="8"/>
  <c r="H31" i="8" s="1"/>
  <c r="G30" i="8"/>
  <c r="H30" i="8" s="1"/>
  <c r="G29" i="8"/>
  <c r="H29" i="8" s="1"/>
  <c r="G28" i="8"/>
  <c r="H28" i="8" s="1"/>
  <c r="G27" i="8"/>
  <c r="H27" i="8" s="1"/>
  <c r="G26" i="8"/>
  <c r="H26" i="8" s="1"/>
  <c r="G25" i="8"/>
  <c r="H25" i="8" s="1"/>
  <c r="G24" i="8"/>
  <c r="H24" i="8" s="1"/>
  <c r="G23" i="8"/>
  <c r="H23" i="8" s="1"/>
  <c r="G22" i="8"/>
  <c r="H22" i="8" s="1"/>
  <c r="G21" i="8"/>
  <c r="H21" i="8" s="1"/>
  <c r="G20" i="8"/>
  <c r="H20" i="8" s="1"/>
  <c r="G19" i="8"/>
  <c r="H19" i="8" s="1"/>
  <c r="G18" i="8"/>
  <c r="H18" i="8" s="1"/>
  <c r="G17" i="8"/>
  <c r="H17" i="8" s="1"/>
  <c r="G16" i="8"/>
  <c r="H16" i="8" s="1"/>
  <c r="G15" i="8"/>
  <c r="H15" i="8" s="1"/>
  <c r="G14" i="8"/>
  <c r="H14" i="8" s="1"/>
  <c r="G13" i="8"/>
  <c r="H13" i="8" s="1"/>
  <c r="G12" i="8"/>
  <c r="H12" i="8" s="1"/>
  <c r="G11" i="8"/>
  <c r="H11" i="8" s="1"/>
  <c r="G10" i="8"/>
  <c r="H10" i="8" s="1"/>
  <c r="G9" i="8"/>
  <c r="H9" i="8" s="1"/>
  <c r="G8" i="8"/>
  <c r="H8" i="8" s="1"/>
  <c r="G7" i="8"/>
  <c r="H7" i="8" s="1"/>
  <c r="H63" i="8" l="1"/>
  <c r="AG100" i="1" s="1"/>
  <c r="AN100" i="1" s="1"/>
  <c r="H39" i="7"/>
  <c r="H38" i="7"/>
  <c r="H37" i="7"/>
  <c r="H36" i="7"/>
  <c r="H35" i="7"/>
  <c r="H34" i="7"/>
  <c r="H33" i="7"/>
  <c r="F33" i="7"/>
  <c r="H32" i="7"/>
  <c r="F32" i="7"/>
  <c r="H31" i="7"/>
  <c r="F31" i="7"/>
  <c r="H30" i="7"/>
  <c r="F30" i="7"/>
  <c r="H29" i="7"/>
  <c r="F29" i="7"/>
  <c r="H28" i="7"/>
  <c r="F28" i="7"/>
  <c r="H27" i="7"/>
  <c r="F27" i="7"/>
  <c r="H26" i="7"/>
  <c r="F26" i="7"/>
  <c r="H25" i="7"/>
  <c r="F25" i="7"/>
  <c r="H24" i="7"/>
  <c r="F24" i="7"/>
  <c r="H23" i="7"/>
  <c r="F23" i="7"/>
  <c r="H22" i="7"/>
  <c r="F22" i="7"/>
  <c r="H21" i="7"/>
  <c r="F21" i="7"/>
  <c r="H20" i="7"/>
  <c r="F20" i="7"/>
  <c r="H19" i="7"/>
  <c r="F19" i="7"/>
  <c r="H18" i="7"/>
  <c r="F18" i="7"/>
  <c r="H17" i="7"/>
  <c r="F17" i="7"/>
  <c r="H16" i="7"/>
  <c r="F16" i="7"/>
  <c r="H15" i="7"/>
  <c r="F15" i="7"/>
  <c r="H13" i="7"/>
  <c r="F13" i="7"/>
  <c r="H12" i="7"/>
  <c r="F12" i="7"/>
  <c r="H11" i="7"/>
  <c r="F11" i="7"/>
  <c r="H10" i="7"/>
  <c r="F10" i="7"/>
  <c r="H9" i="7"/>
  <c r="F9" i="7"/>
  <c r="H8" i="7"/>
  <c r="F8" i="7"/>
  <c r="H7" i="7"/>
  <c r="F7" i="7"/>
  <c r="H6" i="7"/>
  <c r="F6" i="7"/>
  <c r="E40" i="7" l="1"/>
  <c r="G40" i="7"/>
  <c r="BD99" i="1"/>
  <c r="BC99" i="1"/>
  <c r="BB99" i="1"/>
  <c r="AX99" i="1"/>
  <c r="H64" i="5"/>
  <c r="I63" i="5"/>
  <c r="I62" i="5"/>
  <c r="H62" i="5"/>
  <c r="I61" i="5"/>
  <c r="H61" i="5"/>
  <c r="I60" i="5"/>
  <c r="H60" i="5"/>
  <c r="I59" i="5"/>
  <c r="H59" i="5"/>
  <c r="I58" i="5"/>
  <c r="H58" i="5"/>
  <c r="I55" i="5"/>
  <c r="H55" i="5"/>
  <c r="I54" i="5"/>
  <c r="H54" i="5"/>
  <c r="I53" i="5"/>
  <c r="H53" i="5"/>
  <c r="I52" i="5"/>
  <c r="H52" i="5"/>
  <c r="I50" i="5"/>
  <c r="H50" i="5"/>
  <c r="I49" i="5"/>
  <c r="H49" i="5"/>
  <c r="I48" i="5"/>
  <c r="H48" i="5"/>
  <c r="I45" i="5"/>
  <c r="H45" i="5"/>
  <c r="I44" i="5"/>
  <c r="H44" i="5"/>
  <c r="I41" i="5"/>
  <c r="H41" i="5"/>
  <c r="I40" i="5"/>
  <c r="H40" i="5"/>
  <c r="I39" i="5"/>
  <c r="H39" i="5"/>
  <c r="I38" i="5"/>
  <c r="H38" i="5"/>
  <c r="I37" i="5"/>
  <c r="H37" i="5"/>
  <c r="I36" i="5"/>
  <c r="H36" i="5"/>
  <c r="I35" i="5"/>
  <c r="H35" i="5"/>
  <c r="I34" i="5"/>
  <c r="H34" i="5"/>
  <c r="I33" i="5"/>
  <c r="H33" i="5"/>
  <c r="I32" i="5"/>
  <c r="H32" i="5"/>
  <c r="I29" i="5"/>
  <c r="H29" i="5"/>
  <c r="I28" i="5"/>
  <c r="H28" i="5"/>
  <c r="I25" i="5"/>
  <c r="H25" i="5"/>
  <c r="I24" i="5"/>
  <c r="H24" i="5"/>
  <c r="I23" i="5"/>
  <c r="H23" i="5"/>
  <c r="I20" i="5"/>
  <c r="H20" i="5"/>
  <c r="I19" i="5"/>
  <c r="H19" i="5"/>
  <c r="I18" i="5"/>
  <c r="H18" i="5"/>
  <c r="I17" i="5"/>
  <c r="H17" i="5"/>
  <c r="I16" i="5"/>
  <c r="H16" i="5"/>
  <c r="I13" i="5"/>
  <c r="H13" i="5"/>
  <c r="H42" i="7" l="1"/>
  <c r="AG99" i="1" s="1"/>
  <c r="AN99" i="1" s="1"/>
  <c r="H63" i="5"/>
  <c r="H66" i="5" s="1"/>
  <c r="I64" i="5"/>
  <c r="I66" i="5" s="1"/>
  <c r="I67" i="5" l="1"/>
  <c r="I68" i="5" s="1"/>
  <c r="AN98" i="1" s="1"/>
  <c r="BK375" i="4"/>
  <c r="BI375" i="4"/>
  <c r="BH375" i="4"/>
  <c r="BG375" i="4"/>
  <c r="BE375" i="4"/>
  <c r="T375" i="4"/>
  <c r="R375" i="4"/>
  <c r="P375" i="4"/>
  <c r="J375" i="4"/>
  <c r="BF375" i="4" s="1"/>
  <c r="BK374" i="4"/>
  <c r="BI374" i="4"/>
  <c r="BH374" i="4"/>
  <c r="BG374" i="4"/>
  <c r="BE374" i="4"/>
  <c r="T374" i="4"/>
  <c r="R374" i="4"/>
  <c r="P374" i="4"/>
  <c r="J374" i="4"/>
  <c r="BF374" i="4" s="1"/>
  <c r="BK373" i="4"/>
  <c r="BI373" i="4"/>
  <c r="BH373" i="4"/>
  <c r="BG373" i="4"/>
  <c r="BE373" i="4"/>
  <c r="T373" i="4"/>
  <c r="R373" i="4"/>
  <c r="P373" i="4"/>
  <c r="P372" i="4" s="1"/>
  <c r="J373" i="4"/>
  <c r="BF373" i="4" s="1"/>
  <c r="BK372" i="4"/>
  <c r="J372" i="4" s="1"/>
  <c r="J113" i="4" s="1"/>
  <c r="R372" i="4"/>
  <c r="BK371" i="4"/>
  <c r="BI371" i="4"/>
  <c r="BH371" i="4"/>
  <c r="BG371" i="4"/>
  <c r="BE371" i="4"/>
  <c r="T371" i="4"/>
  <c r="R371" i="4"/>
  <c r="P371" i="4"/>
  <c r="J371" i="4"/>
  <c r="BF371" i="4" s="1"/>
  <c r="BK370" i="4"/>
  <c r="BI370" i="4"/>
  <c r="BH370" i="4"/>
  <c r="BG370" i="4"/>
  <c r="BE370" i="4"/>
  <c r="T370" i="4"/>
  <c r="R370" i="4"/>
  <c r="P370" i="4"/>
  <c r="J370" i="4"/>
  <c r="BF370" i="4" s="1"/>
  <c r="BK369" i="4"/>
  <c r="BI369" i="4"/>
  <c r="BH369" i="4"/>
  <c r="BG369" i="4"/>
  <c r="BE369" i="4"/>
  <c r="T369" i="4"/>
  <c r="R369" i="4"/>
  <c r="P369" i="4"/>
  <c r="J369" i="4"/>
  <c r="BF369" i="4" s="1"/>
  <c r="BK368" i="4"/>
  <c r="BI368" i="4"/>
  <c r="BH368" i="4"/>
  <c r="BG368" i="4"/>
  <c r="BE368" i="4"/>
  <c r="T368" i="4"/>
  <c r="R368" i="4"/>
  <c r="P368" i="4"/>
  <c r="J368" i="4"/>
  <c r="BF368" i="4" s="1"/>
  <c r="BK367" i="4"/>
  <c r="BI367" i="4"/>
  <c r="BH367" i="4"/>
  <c r="BG367" i="4"/>
  <c r="BE367" i="4"/>
  <c r="T367" i="4"/>
  <c r="R367" i="4"/>
  <c r="P367" i="4"/>
  <c r="J367" i="4"/>
  <c r="BF367" i="4" s="1"/>
  <c r="BK366" i="4"/>
  <c r="BI366" i="4"/>
  <c r="BH366" i="4"/>
  <c r="BG366" i="4"/>
  <c r="BE366" i="4"/>
  <c r="T366" i="4"/>
  <c r="R366" i="4"/>
  <c r="P366" i="4"/>
  <c r="J366" i="4"/>
  <c r="BF366" i="4" s="1"/>
  <c r="BK365" i="4"/>
  <c r="BI365" i="4"/>
  <c r="BH365" i="4"/>
  <c r="BG365" i="4"/>
  <c r="BE365" i="4"/>
  <c r="T365" i="4"/>
  <c r="R365" i="4"/>
  <c r="P365" i="4"/>
  <c r="J365" i="4"/>
  <c r="BF365" i="4" s="1"/>
  <c r="BK364" i="4"/>
  <c r="BI364" i="4"/>
  <c r="BH364" i="4"/>
  <c r="BG364" i="4"/>
  <c r="BE364" i="4"/>
  <c r="T364" i="4"/>
  <c r="R364" i="4"/>
  <c r="P364" i="4"/>
  <c r="J364" i="4"/>
  <c r="BF364" i="4" s="1"/>
  <c r="BK362" i="4"/>
  <c r="BI362" i="4"/>
  <c r="BH362" i="4"/>
  <c r="BG362" i="4"/>
  <c r="BE362" i="4"/>
  <c r="T362" i="4"/>
  <c r="R362" i="4"/>
  <c r="P362" i="4"/>
  <c r="J362" i="4"/>
  <c r="BF362" i="4" s="1"/>
  <c r="BK361" i="4"/>
  <c r="BI361" i="4"/>
  <c r="BH361" i="4"/>
  <c r="BG361" i="4"/>
  <c r="BE361" i="4"/>
  <c r="T361" i="4"/>
  <c r="R361" i="4"/>
  <c r="P361" i="4"/>
  <c r="J361" i="4"/>
  <c r="BF361" i="4" s="1"/>
  <c r="BK360" i="4"/>
  <c r="BI360" i="4"/>
  <c r="BH360" i="4"/>
  <c r="BG360" i="4"/>
  <c r="BE360" i="4"/>
  <c r="T360" i="4"/>
  <c r="R360" i="4"/>
  <c r="P360" i="4"/>
  <c r="J360" i="4"/>
  <c r="BF360" i="4" s="1"/>
  <c r="BK359" i="4"/>
  <c r="BI359" i="4"/>
  <c r="BH359" i="4"/>
  <c r="BG359" i="4"/>
  <c r="BE359" i="4"/>
  <c r="T359" i="4"/>
  <c r="R359" i="4"/>
  <c r="P359" i="4"/>
  <c r="J359" i="4"/>
  <c r="BF359" i="4" s="1"/>
  <c r="BK356" i="4"/>
  <c r="BK355" i="4" s="1"/>
  <c r="J355" i="4" s="1"/>
  <c r="J109" i="4" s="1"/>
  <c r="BI356" i="4"/>
  <c r="BH356" i="4"/>
  <c r="BG356" i="4"/>
  <c r="BE356" i="4"/>
  <c r="T356" i="4"/>
  <c r="R356" i="4"/>
  <c r="R355" i="4" s="1"/>
  <c r="P356" i="4"/>
  <c r="P355" i="4" s="1"/>
  <c r="J356" i="4"/>
  <c r="BF356" i="4" s="1"/>
  <c r="T355" i="4"/>
  <c r="BK354" i="4"/>
  <c r="BI354" i="4"/>
  <c r="BH354" i="4"/>
  <c r="BG354" i="4"/>
  <c r="BE354" i="4"/>
  <c r="T354" i="4"/>
  <c r="R354" i="4"/>
  <c r="P354" i="4"/>
  <c r="J354" i="4"/>
  <c r="BF354" i="4" s="1"/>
  <c r="BK353" i="4"/>
  <c r="BI353" i="4"/>
  <c r="BH353" i="4"/>
  <c r="BG353" i="4"/>
  <c r="BE353" i="4"/>
  <c r="T353" i="4"/>
  <c r="R353" i="4"/>
  <c r="P353" i="4"/>
  <c r="J353" i="4"/>
  <c r="BF353" i="4" s="1"/>
  <c r="BK352" i="4"/>
  <c r="BI352" i="4"/>
  <c r="BH352" i="4"/>
  <c r="BG352" i="4"/>
  <c r="BE352" i="4"/>
  <c r="T352" i="4"/>
  <c r="R352" i="4"/>
  <c r="P352" i="4"/>
  <c r="J352" i="4"/>
  <c r="BF352" i="4" s="1"/>
  <c r="BK350" i="4"/>
  <c r="BI350" i="4"/>
  <c r="BH350" i="4"/>
  <c r="BG350" i="4"/>
  <c r="BE350" i="4"/>
  <c r="T350" i="4"/>
  <c r="R350" i="4"/>
  <c r="P350" i="4"/>
  <c r="J350" i="4"/>
  <c r="BF350" i="4" s="1"/>
  <c r="BK349" i="4"/>
  <c r="BI349" i="4"/>
  <c r="BH349" i="4"/>
  <c r="BG349" i="4"/>
  <c r="BE349" i="4"/>
  <c r="T349" i="4"/>
  <c r="R349" i="4"/>
  <c r="P349" i="4"/>
  <c r="J349" i="4"/>
  <c r="BF349" i="4" s="1"/>
  <c r="BK348" i="4"/>
  <c r="BI348" i="4"/>
  <c r="BH348" i="4"/>
  <c r="BG348" i="4"/>
  <c r="BE348" i="4"/>
  <c r="T348" i="4"/>
  <c r="R348" i="4"/>
  <c r="P348" i="4"/>
  <c r="J348" i="4"/>
  <c r="BF348" i="4" s="1"/>
  <c r="BK346" i="4"/>
  <c r="BI346" i="4"/>
  <c r="BH346" i="4"/>
  <c r="BG346" i="4"/>
  <c r="BE346" i="4"/>
  <c r="T346" i="4"/>
  <c r="R346" i="4"/>
  <c r="P346" i="4"/>
  <c r="J346" i="4"/>
  <c r="BF346" i="4" s="1"/>
  <c r="BK345" i="4"/>
  <c r="BI345" i="4"/>
  <c r="BH345" i="4"/>
  <c r="BG345" i="4"/>
  <c r="BE345" i="4"/>
  <c r="T345" i="4"/>
  <c r="R345" i="4"/>
  <c r="P345" i="4"/>
  <c r="J345" i="4"/>
  <c r="BF345" i="4" s="1"/>
  <c r="BK344" i="4"/>
  <c r="BI344" i="4"/>
  <c r="BH344" i="4"/>
  <c r="BG344" i="4"/>
  <c r="BE344" i="4"/>
  <c r="T344" i="4"/>
  <c r="R344" i="4"/>
  <c r="P344" i="4"/>
  <c r="J344" i="4"/>
  <c r="BF344" i="4" s="1"/>
  <c r="BK343" i="4"/>
  <c r="BI343" i="4"/>
  <c r="BH343" i="4"/>
  <c r="BG343" i="4"/>
  <c r="BE343" i="4"/>
  <c r="T343" i="4"/>
  <c r="R343" i="4"/>
  <c r="P343" i="4"/>
  <c r="J343" i="4"/>
  <c r="BF343" i="4" s="1"/>
  <c r="BK342" i="4"/>
  <c r="BI342" i="4"/>
  <c r="BH342" i="4"/>
  <c r="BG342" i="4"/>
  <c r="BE342" i="4"/>
  <c r="T342" i="4"/>
  <c r="R342" i="4"/>
  <c r="P342" i="4"/>
  <c r="J342" i="4"/>
  <c r="BF342" i="4" s="1"/>
  <c r="BK341" i="4"/>
  <c r="BI341" i="4"/>
  <c r="BH341" i="4"/>
  <c r="BG341" i="4"/>
  <c r="BE341" i="4"/>
  <c r="T341" i="4"/>
  <c r="R341" i="4"/>
  <c r="P341" i="4"/>
  <c r="J341" i="4"/>
  <c r="BF341" i="4" s="1"/>
  <c r="BK340" i="4"/>
  <c r="BI340" i="4"/>
  <c r="BH340" i="4"/>
  <c r="BG340" i="4"/>
  <c r="BE340" i="4"/>
  <c r="T340" i="4"/>
  <c r="R340" i="4"/>
  <c r="P340" i="4"/>
  <c r="J340" i="4"/>
  <c r="BF340" i="4" s="1"/>
  <c r="BK339" i="4"/>
  <c r="BI339" i="4"/>
  <c r="BH339" i="4"/>
  <c r="BG339" i="4"/>
  <c r="BE339" i="4"/>
  <c r="T339" i="4"/>
  <c r="R339" i="4"/>
  <c r="P339" i="4"/>
  <c r="J339" i="4"/>
  <c r="BF339" i="4" s="1"/>
  <c r="BK338" i="4"/>
  <c r="BI338" i="4"/>
  <c r="BH338" i="4"/>
  <c r="BG338" i="4"/>
  <c r="BE338" i="4"/>
  <c r="T338" i="4"/>
  <c r="R338" i="4"/>
  <c r="P338" i="4"/>
  <c r="J338" i="4"/>
  <c r="BF338" i="4" s="1"/>
  <c r="BK337" i="4"/>
  <c r="BI337" i="4"/>
  <c r="BH337" i="4"/>
  <c r="BG337" i="4"/>
  <c r="BE337" i="4"/>
  <c r="T337" i="4"/>
  <c r="R337" i="4"/>
  <c r="P337" i="4"/>
  <c r="J337" i="4"/>
  <c r="BF337" i="4" s="1"/>
  <c r="BK336" i="4"/>
  <c r="BI336" i="4"/>
  <c r="BH336" i="4"/>
  <c r="BG336" i="4"/>
  <c r="BE336" i="4"/>
  <c r="T336" i="4"/>
  <c r="R336" i="4"/>
  <c r="P336" i="4"/>
  <c r="J336" i="4"/>
  <c r="BF336" i="4" s="1"/>
  <c r="BK335" i="4"/>
  <c r="BI335" i="4"/>
  <c r="BH335" i="4"/>
  <c r="BG335" i="4"/>
  <c r="BE335" i="4"/>
  <c r="T335" i="4"/>
  <c r="R335" i="4"/>
  <c r="P335" i="4"/>
  <c r="J335" i="4"/>
  <c r="BF335" i="4" s="1"/>
  <c r="BK334" i="4"/>
  <c r="BI334" i="4"/>
  <c r="BH334" i="4"/>
  <c r="BG334" i="4"/>
  <c r="BE334" i="4"/>
  <c r="T334" i="4"/>
  <c r="R334" i="4"/>
  <c r="P334" i="4"/>
  <c r="J334" i="4"/>
  <c r="BF334" i="4" s="1"/>
  <c r="BK333" i="4"/>
  <c r="BI333" i="4"/>
  <c r="BH333" i="4"/>
  <c r="BG333" i="4"/>
  <c r="BE333" i="4"/>
  <c r="T333" i="4"/>
  <c r="R333" i="4"/>
  <c r="P333" i="4"/>
  <c r="J333" i="4"/>
  <c r="BF333" i="4" s="1"/>
  <c r="BK332" i="4"/>
  <c r="BI332" i="4"/>
  <c r="BH332" i="4"/>
  <c r="BG332" i="4"/>
  <c r="BE332" i="4"/>
  <c r="T332" i="4"/>
  <c r="R332" i="4"/>
  <c r="P332" i="4"/>
  <c r="J332" i="4"/>
  <c r="BF332" i="4" s="1"/>
  <c r="BK331" i="4"/>
  <c r="BI331" i="4"/>
  <c r="BH331" i="4"/>
  <c r="BG331" i="4"/>
  <c r="BE331" i="4"/>
  <c r="T331" i="4"/>
  <c r="R331" i="4"/>
  <c r="P331" i="4"/>
  <c r="J331" i="4"/>
  <c r="BF331" i="4" s="1"/>
  <c r="BK330" i="4"/>
  <c r="BI330" i="4"/>
  <c r="BH330" i="4"/>
  <c r="BG330" i="4"/>
  <c r="BE330" i="4"/>
  <c r="T330" i="4"/>
  <c r="R330" i="4"/>
  <c r="P330" i="4"/>
  <c r="J330" i="4"/>
  <c r="BF330" i="4" s="1"/>
  <c r="BK329" i="4"/>
  <c r="BI329" i="4"/>
  <c r="BH329" i="4"/>
  <c r="BG329" i="4"/>
  <c r="BE329" i="4"/>
  <c r="T329" i="4"/>
  <c r="R329" i="4"/>
  <c r="P329" i="4"/>
  <c r="J329" i="4"/>
  <c r="BF329" i="4" s="1"/>
  <c r="BK328" i="4"/>
  <c r="BI328" i="4"/>
  <c r="BH328" i="4"/>
  <c r="BG328" i="4"/>
  <c r="BE328" i="4"/>
  <c r="T328" i="4"/>
  <c r="R328" i="4"/>
  <c r="P328" i="4"/>
  <c r="J328" i="4"/>
  <c r="BF328" i="4" s="1"/>
  <c r="BK327" i="4"/>
  <c r="BI327" i="4"/>
  <c r="BH327" i="4"/>
  <c r="BG327" i="4"/>
  <c r="BE327" i="4"/>
  <c r="T327" i="4"/>
  <c r="R327" i="4"/>
  <c r="P327" i="4"/>
  <c r="J327" i="4"/>
  <c r="BF327" i="4" s="1"/>
  <c r="BK326" i="4"/>
  <c r="BI326" i="4"/>
  <c r="BH326" i="4"/>
  <c r="BG326" i="4"/>
  <c r="BE326" i="4"/>
  <c r="T326" i="4"/>
  <c r="R326" i="4"/>
  <c r="P326" i="4"/>
  <c r="J326" i="4"/>
  <c r="BF326" i="4" s="1"/>
  <c r="BK325" i="4"/>
  <c r="BI325" i="4"/>
  <c r="BH325" i="4"/>
  <c r="BG325" i="4"/>
  <c r="BE325" i="4"/>
  <c r="T325" i="4"/>
  <c r="R325" i="4"/>
  <c r="P325" i="4"/>
  <c r="J325" i="4"/>
  <c r="BF325" i="4" s="1"/>
  <c r="BK324" i="4"/>
  <c r="BI324" i="4"/>
  <c r="BH324" i="4"/>
  <c r="BG324" i="4"/>
  <c r="BE324" i="4"/>
  <c r="T324" i="4"/>
  <c r="R324" i="4"/>
  <c r="P324" i="4"/>
  <c r="J324" i="4"/>
  <c r="BF324" i="4" s="1"/>
  <c r="BK323" i="4"/>
  <c r="BI323" i="4"/>
  <c r="BH323" i="4"/>
  <c r="BG323" i="4"/>
  <c r="BE323" i="4"/>
  <c r="T323" i="4"/>
  <c r="R323" i="4"/>
  <c r="P323" i="4"/>
  <c r="J323" i="4"/>
  <c r="BF323" i="4" s="1"/>
  <c r="BK322" i="4"/>
  <c r="BI322" i="4"/>
  <c r="BH322" i="4"/>
  <c r="BG322" i="4"/>
  <c r="BE322" i="4"/>
  <c r="T322" i="4"/>
  <c r="R322" i="4"/>
  <c r="P322" i="4"/>
  <c r="J322" i="4"/>
  <c r="BF322" i="4" s="1"/>
  <c r="BK321" i="4"/>
  <c r="BI321" i="4"/>
  <c r="BH321" i="4"/>
  <c r="BG321" i="4"/>
  <c r="BE321" i="4"/>
  <c r="T321" i="4"/>
  <c r="R321" i="4"/>
  <c r="P321" i="4"/>
  <c r="J321" i="4"/>
  <c r="BF321" i="4" s="1"/>
  <c r="BK320" i="4"/>
  <c r="BI320" i="4"/>
  <c r="BH320" i="4"/>
  <c r="BG320" i="4"/>
  <c r="BE320" i="4"/>
  <c r="T320" i="4"/>
  <c r="R320" i="4"/>
  <c r="P320" i="4"/>
  <c r="J320" i="4"/>
  <c r="BF320" i="4" s="1"/>
  <c r="BK319" i="4"/>
  <c r="BI319" i="4"/>
  <c r="BH319" i="4"/>
  <c r="BG319" i="4"/>
  <c r="BE319" i="4"/>
  <c r="T319" i="4"/>
  <c r="R319" i="4"/>
  <c r="P319" i="4"/>
  <c r="J319" i="4"/>
  <c r="BF319" i="4" s="1"/>
  <c r="BK318" i="4"/>
  <c r="BI318" i="4"/>
  <c r="BH318" i="4"/>
  <c r="BG318" i="4"/>
  <c r="BE318" i="4"/>
  <c r="T318" i="4"/>
  <c r="R318" i="4"/>
  <c r="P318" i="4"/>
  <c r="J318" i="4"/>
  <c r="BF318" i="4" s="1"/>
  <c r="BK317" i="4"/>
  <c r="BI317" i="4"/>
  <c r="BH317" i="4"/>
  <c r="BG317" i="4"/>
  <c r="BE317" i="4"/>
  <c r="T317" i="4"/>
  <c r="R317" i="4"/>
  <c r="P317" i="4"/>
  <c r="J317" i="4"/>
  <c r="BF317" i="4" s="1"/>
  <c r="BK316" i="4"/>
  <c r="BI316" i="4"/>
  <c r="BH316" i="4"/>
  <c r="BG316" i="4"/>
  <c r="BE316" i="4"/>
  <c r="T316" i="4"/>
  <c r="R316" i="4"/>
  <c r="P316" i="4"/>
  <c r="J316" i="4"/>
  <c r="BF316" i="4" s="1"/>
  <c r="BK315" i="4"/>
  <c r="BI315" i="4"/>
  <c r="BH315" i="4"/>
  <c r="BG315" i="4"/>
  <c r="BE315" i="4"/>
  <c r="T315" i="4"/>
  <c r="R315" i="4"/>
  <c r="P315" i="4"/>
  <c r="J315" i="4"/>
  <c r="BF315" i="4" s="1"/>
  <c r="BK314" i="4"/>
  <c r="BI314" i="4"/>
  <c r="BH314" i="4"/>
  <c r="BG314" i="4"/>
  <c r="BE314" i="4"/>
  <c r="T314" i="4"/>
  <c r="R314" i="4"/>
  <c r="P314" i="4"/>
  <c r="J314" i="4"/>
  <c r="BF314" i="4" s="1"/>
  <c r="BK311" i="4"/>
  <c r="BK310" i="4" s="1"/>
  <c r="J310" i="4" s="1"/>
  <c r="J104" i="4" s="1"/>
  <c r="BI311" i="4"/>
  <c r="BH311" i="4"/>
  <c r="BG311" i="4"/>
  <c r="BE311" i="4"/>
  <c r="T311" i="4"/>
  <c r="T310" i="4" s="1"/>
  <c r="R311" i="4"/>
  <c r="R310" i="4" s="1"/>
  <c r="P311" i="4"/>
  <c r="P310" i="4" s="1"/>
  <c r="J311" i="4"/>
  <c r="BF311" i="4" s="1"/>
  <c r="BK309" i="4"/>
  <c r="BI309" i="4"/>
  <c r="BH309" i="4"/>
  <c r="BG309" i="4"/>
  <c r="BE309" i="4"/>
  <c r="T309" i="4"/>
  <c r="R309" i="4"/>
  <c r="P309" i="4"/>
  <c r="J309" i="4"/>
  <c r="BF309" i="4" s="1"/>
  <c r="BK308" i="4"/>
  <c r="BI308" i="4"/>
  <c r="BH308" i="4"/>
  <c r="BG308" i="4"/>
  <c r="BE308" i="4"/>
  <c r="T308" i="4"/>
  <c r="R308" i="4"/>
  <c r="P308" i="4"/>
  <c r="J308" i="4"/>
  <c r="BF308" i="4" s="1"/>
  <c r="BK307" i="4"/>
  <c r="BI307" i="4"/>
  <c r="BH307" i="4"/>
  <c r="BG307" i="4"/>
  <c r="BE307" i="4"/>
  <c r="T307" i="4"/>
  <c r="R307" i="4"/>
  <c r="P307" i="4"/>
  <c r="J307" i="4"/>
  <c r="BF307" i="4" s="1"/>
  <c r="BK306" i="4"/>
  <c r="BI306" i="4"/>
  <c r="BH306" i="4"/>
  <c r="BG306" i="4"/>
  <c r="BE306" i="4"/>
  <c r="T306" i="4"/>
  <c r="R306" i="4"/>
  <c r="P306" i="4"/>
  <c r="J306" i="4"/>
  <c r="BF306" i="4" s="1"/>
  <c r="BK305" i="4"/>
  <c r="BI305" i="4"/>
  <c r="BH305" i="4"/>
  <c r="BG305" i="4"/>
  <c r="BE305" i="4"/>
  <c r="T305" i="4"/>
  <c r="R305" i="4"/>
  <c r="P305" i="4"/>
  <c r="J305" i="4"/>
  <c r="BF305" i="4" s="1"/>
  <c r="BK304" i="4"/>
  <c r="BI304" i="4"/>
  <c r="BH304" i="4"/>
  <c r="BG304" i="4"/>
  <c r="BE304" i="4"/>
  <c r="T304" i="4"/>
  <c r="R304" i="4"/>
  <c r="P304" i="4"/>
  <c r="J304" i="4"/>
  <c r="BF304" i="4" s="1"/>
  <c r="BK303" i="4"/>
  <c r="BI303" i="4"/>
  <c r="BH303" i="4"/>
  <c r="BG303" i="4"/>
  <c r="BE303" i="4"/>
  <c r="T303" i="4"/>
  <c r="R303" i="4"/>
  <c r="P303" i="4"/>
  <c r="J303" i="4"/>
  <c r="BF303" i="4" s="1"/>
  <c r="BK302" i="4"/>
  <c r="BI302" i="4"/>
  <c r="BH302" i="4"/>
  <c r="BG302" i="4"/>
  <c r="BE302" i="4"/>
  <c r="T302" i="4"/>
  <c r="R302" i="4"/>
  <c r="P302" i="4"/>
  <c r="J302" i="4"/>
  <c r="BF302" i="4" s="1"/>
  <c r="BK301" i="4"/>
  <c r="BI301" i="4"/>
  <c r="BH301" i="4"/>
  <c r="BG301" i="4"/>
  <c r="BE301" i="4"/>
  <c r="T301" i="4"/>
  <c r="R301" i="4"/>
  <c r="P301" i="4"/>
  <c r="J301" i="4"/>
  <c r="BF301" i="4" s="1"/>
  <c r="BK300" i="4"/>
  <c r="BI300" i="4"/>
  <c r="BH300" i="4"/>
  <c r="BG300" i="4"/>
  <c r="BE300" i="4"/>
  <c r="T300" i="4"/>
  <c r="R300" i="4"/>
  <c r="P300" i="4"/>
  <c r="J300" i="4"/>
  <c r="BF300" i="4" s="1"/>
  <c r="BK299" i="4"/>
  <c r="BI299" i="4"/>
  <c r="BH299" i="4"/>
  <c r="BG299" i="4"/>
  <c r="BE299" i="4"/>
  <c r="T299" i="4"/>
  <c r="R299" i="4"/>
  <c r="P299" i="4"/>
  <c r="J299" i="4"/>
  <c r="BF299" i="4" s="1"/>
  <c r="BK298" i="4"/>
  <c r="BI298" i="4"/>
  <c r="BH298" i="4"/>
  <c r="BG298" i="4"/>
  <c r="BE298" i="4"/>
  <c r="T298" i="4"/>
  <c r="R298" i="4"/>
  <c r="P298" i="4"/>
  <c r="J298" i="4"/>
  <c r="BF298" i="4" s="1"/>
  <c r="BK297" i="4"/>
  <c r="BI297" i="4"/>
  <c r="BH297" i="4"/>
  <c r="BG297" i="4"/>
  <c r="BE297" i="4"/>
  <c r="T297" i="4"/>
  <c r="R297" i="4"/>
  <c r="P297" i="4"/>
  <c r="J297" i="4"/>
  <c r="BF297" i="4" s="1"/>
  <c r="BK296" i="4"/>
  <c r="BI296" i="4"/>
  <c r="BH296" i="4"/>
  <c r="BG296" i="4"/>
  <c r="BE296" i="4"/>
  <c r="T296" i="4"/>
  <c r="R296" i="4"/>
  <c r="P296" i="4"/>
  <c r="J296" i="4"/>
  <c r="BF296" i="4" s="1"/>
  <c r="BK295" i="4"/>
  <c r="BI295" i="4"/>
  <c r="BH295" i="4"/>
  <c r="BG295" i="4"/>
  <c r="BE295" i="4"/>
  <c r="T295" i="4"/>
  <c r="R295" i="4"/>
  <c r="P295" i="4"/>
  <c r="J295" i="4"/>
  <c r="BF295" i="4" s="1"/>
  <c r="BK294" i="4"/>
  <c r="BI294" i="4"/>
  <c r="BH294" i="4"/>
  <c r="BG294" i="4"/>
  <c r="BE294" i="4"/>
  <c r="T294" i="4"/>
  <c r="R294" i="4"/>
  <c r="P294" i="4"/>
  <c r="J294" i="4"/>
  <c r="BF294" i="4" s="1"/>
  <c r="BK293" i="4"/>
  <c r="BI293" i="4"/>
  <c r="BH293" i="4"/>
  <c r="BG293" i="4"/>
  <c r="BE293" i="4"/>
  <c r="T293" i="4"/>
  <c r="R293" i="4"/>
  <c r="P293" i="4"/>
  <c r="J293" i="4"/>
  <c r="BF293" i="4" s="1"/>
  <c r="BK292" i="4"/>
  <c r="BI292" i="4"/>
  <c r="BH292" i="4"/>
  <c r="BG292" i="4"/>
  <c r="BE292" i="4"/>
  <c r="T292" i="4"/>
  <c r="R292" i="4"/>
  <c r="P292" i="4"/>
  <c r="J292" i="4"/>
  <c r="BF292" i="4" s="1"/>
  <c r="BK291" i="4"/>
  <c r="BI291" i="4"/>
  <c r="BH291" i="4"/>
  <c r="BG291" i="4"/>
  <c r="BE291" i="4"/>
  <c r="T291" i="4"/>
  <c r="R291" i="4"/>
  <c r="P291" i="4"/>
  <c r="J291" i="4"/>
  <c r="BF291" i="4" s="1"/>
  <c r="BK290" i="4"/>
  <c r="BI290" i="4"/>
  <c r="BH290" i="4"/>
  <c r="BG290" i="4"/>
  <c r="BE290" i="4"/>
  <c r="T290" i="4"/>
  <c r="R290" i="4"/>
  <c r="P290" i="4"/>
  <c r="J290" i="4"/>
  <c r="BF290" i="4" s="1"/>
  <c r="BK288" i="4"/>
  <c r="BI288" i="4"/>
  <c r="BH288" i="4"/>
  <c r="BG288" i="4"/>
  <c r="BE288" i="4"/>
  <c r="T288" i="4"/>
  <c r="R288" i="4"/>
  <c r="P288" i="4"/>
  <c r="J288" i="4"/>
  <c r="BF288" i="4" s="1"/>
  <c r="BK287" i="4"/>
  <c r="BI287" i="4"/>
  <c r="BH287" i="4"/>
  <c r="BG287" i="4"/>
  <c r="BE287" i="4"/>
  <c r="T287" i="4"/>
  <c r="R287" i="4"/>
  <c r="P287" i="4"/>
  <c r="J287" i="4"/>
  <c r="BF287" i="4" s="1"/>
  <c r="BK286" i="4"/>
  <c r="BI286" i="4"/>
  <c r="BH286" i="4"/>
  <c r="BG286" i="4"/>
  <c r="BE286" i="4"/>
  <c r="T286" i="4"/>
  <c r="R286" i="4"/>
  <c r="P286" i="4"/>
  <c r="J286" i="4"/>
  <c r="BF286" i="4" s="1"/>
  <c r="BK285" i="4"/>
  <c r="BI285" i="4"/>
  <c r="BH285" i="4"/>
  <c r="BG285" i="4"/>
  <c r="BE285" i="4"/>
  <c r="T285" i="4"/>
  <c r="R285" i="4"/>
  <c r="P285" i="4"/>
  <c r="J285" i="4"/>
  <c r="BF285" i="4" s="1"/>
  <c r="BK284" i="4"/>
  <c r="BI284" i="4"/>
  <c r="BH284" i="4"/>
  <c r="BG284" i="4"/>
  <c r="BE284" i="4"/>
  <c r="T284" i="4"/>
  <c r="R284" i="4"/>
  <c r="P284" i="4"/>
  <c r="J284" i="4"/>
  <c r="BF284" i="4" s="1"/>
  <c r="BK283" i="4"/>
  <c r="BI283" i="4"/>
  <c r="BH283" i="4"/>
  <c r="BG283" i="4"/>
  <c r="BE283" i="4"/>
  <c r="T283" i="4"/>
  <c r="R283" i="4"/>
  <c r="P283" i="4"/>
  <c r="J283" i="4"/>
  <c r="BF283" i="4" s="1"/>
  <c r="BK282" i="4"/>
  <c r="BI282" i="4"/>
  <c r="BH282" i="4"/>
  <c r="BG282" i="4"/>
  <c r="BE282" i="4"/>
  <c r="T282" i="4"/>
  <c r="R282" i="4"/>
  <c r="P282" i="4"/>
  <c r="J282" i="4"/>
  <c r="BF282" i="4" s="1"/>
  <c r="BK281" i="4"/>
  <c r="BI281" i="4"/>
  <c r="BH281" i="4"/>
  <c r="BG281" i="4"/>
  <c r="BE281" i="4"/>
  <c r="T281" i="4"/>
  <c r="R281" i="4"/>
  <c r="P281" i="4"/>
  <c r="J281" i="4"/>
  <c r="BF281" i="4" s="1"/>
  <c r="BK280" i="4"/>
  <c r="BI280" i="4"/>
  <c r="BH280" i="4"/>
  <c r="BG280" i="4"/>
  <c r="BE280" i="4"/>
  <c r="T280" i="4"/>
  <c r="R280" i="4"/>
  <c r="P280" i="4"/>
  <c r="J280" i="4"/>
  <c r="BF280" i="4" s="1"/>
  <c r="BK279" i="4"/>
  <c r="BI279" i="4"/>
  <c r="BH279" i="4"/>
  <c r="BG279" i="4"/>
  <c r="BE279" i="4"/>
  <c r="T279" i="4"/>
  <c r="R279" i="4"/>
  <c r="P279" i="4"/>
  <c r="J279" i="4"/>
  <c r="BF279" i="4" s="1"/>
  <c r="BK278" i="4"/>
  <c r="BI278" i="4"/>
  <c r="BH278" i="4"/>
  <c r="BG278" i="4"/>
  <c r="BE278" i="4"/>
  <c r="T278" i="4"/>
  <c r="R278" i="4"/>
  <c r="P278" i="4"/>
  <c r="J278" i="4"/>
  <c r="BF278" i="4" s="1"/>
  <c r="BK277" i="4"/>
  <c r="BI277" i="4"/>
  <c r="BH277" i="4"/>
  <c r="BG277" i="4"/>
  <c r="BE277" i="4"/>
  <c r="T277" i="4"/>
  <c r="R277" i="4"/>
  <c r="P277" i="4"/>
  <c r="J277" i="4"/>
  <c r="BF277" i="4" s="1"/>
  <c r="BK276" i="4"/>
  <c r="BI276" i="4"/>
  <c r="BH276" i="4"/>
  <c r="BG276" i="4"/>
  <c r="BE276" i="4"/>
  <c r="T276" i="4"/>
  <c r="R276" i="4"/>
  <c r="P276" i="4"/>
  <c r="J276" i="4"/>
  <c r="BF276" i="4" s="1"/>
  <c r="BK275" i="4"/>
  <c r="BI275" i="4"/>
  <c r="BH275" i="4"/>
  <c r="BG275" i="4"/>
  <c r="BE275" i="4"/>
  <c r="T275" i="4"/>
  <c r="R275" i="4"/>
  <c r="P275" i="4"/>
  <c r="J275" i="4"/>
  <c r="BF275" i="4" s="1"/>
  <c r="BK274" i="4"/>
  <c r="BI274" i="4"/>
  <c r="BH274" i="4"/>
  <c r="BG274" i="4"/>
  <c r="BE274" i="4"/>
  <c r="T274" i="4"/>
  <c r="R274" i="4"/>
  <c r="P274" i="4"/>
  <c r="J274" i="4"/>
  <c r="BF274" i="4" s="1"/>
  <c r="BK273" i="4"/>
  <c r="BI273" i="4"/>
  <c r="BH273" i="4"/>
  <c r="BG273" i="4"/>
  <c r="BE273" i="4"/>
  <c r="T273" i="4"/>
  <c r="R273" i="4"/>
  <c r="P273" i="4"/>
  <c r="J273" i="4"/>
  <c r="BF273" i="4" s="1"/>
  <c r="BK272" i="4"/>
  <c r="BI272" i="4"/>
  <c r="BH272" i="4"/>
  <c r="BG272" i="4"/>
  <c r="BE272" i="4"/>
  <c r="T272" i="4"/>
  <c r="R272" i="4"/>
  <c r="P272" i="4"/>
  <c r="J272" i="4"/>
  <c r="BF272" i="4" s="1"/>
  <c r="BK271" i="4"/>
  <c r="BI271" i="4"/>
  <c r="BH271" i="4"/>
  <c r="BG271" i="4"/>
  <c r="BE271" i="4"/>
  <c r="T271" i="4"/>
  <c r="R271" i="4"/>
  <c r="P271" i="4"/>
  <c r="J271" i="4"/>
  <c r="BF271" i="4" s="1"/>
  <c r="BK270" i="4"/>
  <c r="BI270" i="4"/>
  <c r="BH270" i="4"/>
  <c r="BG270" i="4"/>
  <c r="BE270" i="4"/>
  <c r="T270" i="4"/>
  <c r="R270" i="4"/>
  <c r="P270" i="4"/>
  <c r="J270" i="4"/>
  <c r="BF270" i="4" s="1"/>
  <c r="BK269" i="4"/>
  <c r="BI269" i="4"/>
  <c r="BH269" i="4"/>
  <c r="BG269" i="4"/>
  <c r="BE269" i="4"/>
  <c r="T269" i="4"/>
  <c r="R269" i="4"/>
  <c r="P269" i="4"/>
  <c r="J269" i="4"/>
  <c r="BF269" i="4" s="1"/>
  <c r="BK268" i="4"/>
  <c r="BI268" i="4"/>
  <c r="BH268" i="4"/>
  <c r="BG268" i="4"/>
  <c r="BE268" i="4"/>
  <c r="T268" i="4"/>
  <c r="R268" i="4"/>
  <c r="P268" i="4"/>
  <c r="J268" i="4"/>
  <c r="BF268" i="4" s="1"/>
  <c r="BK267" i="4"/>
  <c r="BI267" i="4"/>
  <c r="BH267" i="4"/>
  <c r="BG267" i="4"/>
  <c r="BE267" i="4"/>
  <c r="T267" i="4"/>
  <c r="R267" i="4"/>
  <c r="P267" i="4"/>
  <c r="J267" i="4"/>
  <c r="BF267" i="4" s="1"/>
  <c r="BK266" i="4"/>
  <c r="BI266" i="4"/>
  <c r="BH266" i="4"/>
  <c r="BG266" i="4"/>
  <c r="BE266" i="4"/>
  <c r="T266" i="4"/>
  <c r="R266" i="4"/>
  <c r="P266" i="4"/>
  <c r="J266" i="4"/>
  <c r="BF266" i="4" s="1"/>
  <c r="BK265" i="4"/>
  <c r="BI265" i="4"/>
  <c r="BH265" i="4"/>
  <c r="BG265" i="4"/>
  <c r="BE265" i="4"/>
  <c r="T265" i="4"/>
  <c r="R265" i="4"/>
  <c r="P265" i="4"/>
  <c r="J265" i="4"/>
  <c r="BF265" i="4" s="1"/>
  <c r="BK264" i="4"/>
  <c r="BI264" i="4"/>
  <c r="BH264" i="4"/>
  <c r="BG264" i="4"/>
  <c r="BE264" i="4"/>
  <c r="T264" i="4"/>
  <c r="R264" i="4"/>
  <c r="P264" i="4"/>
  <c r="J264" i="4"/>
  <c r="BF264" i="4" s="1"/>
  <c r="BK263" i="4"/>
  <c r="BI263" i="4"/>
  <c r="BH263" i="4"/>
  <c r="BG263" i="4"/>
  <c r="BE263" i="4"/>
  <c r="T263" i="4"/>
  <c r="R263" i="4"/>
  <c r="P263" i="4"/>
  <c r="J263" i="4"/>
  <c r="BF263" i="4" s="1"/>
  <c r="BK262" i="4"/>
  <c r="BI262" i="4"/>
  <c r="BH262" i="4"/>
  <c r="BG262" i="4"/>
  <c r="BE262" i="4"/>
  <c r="T262" i="4"/>
  <c r="R262" i="4"/>
  <c r="P262" i="4"/>
  <c r="J262" i="4"/>
  <c r="BF262" i="4" s="1"/>
  <c r="BK261" i="4"/>
  <c r="BI261" i="4"/>
  <c r="BH261" i="4"/>
  <c r="BG261" i="4"/>
  <c r="BE261" i="4"/>
  <c r="T261" i="4"/>
  <c r="R261" i="4"/>
  <c r="P261" i="4"/>
  <c r="J261" i="4"/>
  <c r="BF261" i="4" s="1"/>
  <c r="BK260" i="4"/>
  <c r="BI260" i="4"/>
  <c r="BH260" i="4"/>
  <c r="BG260" i="4"/>
  <c r="BE260" i="4"/>
  <c r="T260" i="4"/>
  <c r="R260" i="4"/>
  <c r="P260" i="4"/>
  <c r="J260" i="4"/>
  <c r="BF260" i="4" s="1"/>
  <c r="BK259" i="4"/>
  <c r="BI259" i="4"/>
  <c r="BH259" i="4"/>
  <c r="BG259" i="4"/>
  <c r="BE259" i="4"/>
  <c r="T259" i="4"/>
  <c r="R259" i="4"/>
  <c r="P259" i="4"/>
  <c r="J259" i="4"/>
  <c r="BF259" i="4" s="1"/>
  <c r="BK258" i="4"/>
  <c r="BI258" i="4"/>
  <c r="BH258" i="4"/>
  <c r="BG258" i="4"/>
  <c r="BE258" i="4"/>
  <c r="T258" i="4"/>
  <c r="R258" i="4"/>
  <c r="P258" i="4"/>
  <c r="J258" i="4"/>
  <c r="BF258" i="4" s="1"/>
  <c r="BK257" i="4"/>
  <c r="BI257" i="4"/>
  <c r="BH257" i="4"/>
  <c r="BG257" i="4"/>
  <c r="BE257" i="4"/>
  <c r="T257" i="4"/>
  <c r="R257" i="4"/>
  <c r="P257" i="4"/>
  <c r="J257" i="4"/>
  <c r="BF257" i="4" s="1"/>
  <c r="BK256" i="4"/>
  <c r="BI256" i="4"/>
  <c r="BH256" i="4"/>
  <c r="BG256" i="4"/>
  <c r="BE256" i="4"/>
  <c r="T256" i="4"/>
  <c r="R256" i="4"/>
  <c r="P256" i="4"/>
  <c r="J256" i="4"/>
  <c r="BF256" i="4" s="1"/>
  <c r="BK254" i="4"/>
  <c r="BI254" i="4"/>
  <c r="BH254" i="4"/>
  <c r="BG254" i="4"/>
  <c r="BE254" i="4"/>
  <c r="T254" i="4"/>
  <c r="R254" i="4"/>
  <c r="P254" i="4"/>
  <c r="J254" i="4"/>
  <c r="BF254" i="4" s="1"/>
  <c r="BK253" i="4"/>
  <c r="BI253" i="4"/>
  <c r="BH253" i="4"/>
  <c r="BG253" i="4"/>
  <c r="BE253" i="4"/>
  <c r="T253" i="4"/>
  <c r="R253" i="4"/>
  <c r="P253" i="4"/>
  <c r="J253" i="4"/>
  <c r="BF253" i="4" s="1"/>
  <c r="BK252" i="4"/>
  <c r="BI252" i="4"/>
  <c r="BH252" i="4"/>
  <c r="BG252" i="4"/>
  <c r="BE252" i="4"/>
  <c r="T252" i="4"/>
  <c r="R252" i="4"/>
  <c r="P252" i="4"/>
  <c r="J252" i="4"/>
  <c r="BF252" i="4" s="1"/>
  <c r="BK251" i="4"/>
  <c r="BI251" i="4"/>
  <c r="BH251" i="4"/>
  <c r="BG251" i="4"/>
  <c r="BE251" i="4"/>
  <c r="T251" i="4"/>
  <c r="R251" i="4"/>
  <c r="P251" i="4"/>
  <c r="J251" i="4"/>
  <c r="BF251" i="4" s="1"/>
  <c r="BK250" i="4"/>
  <c r="BI250" i="4"/>
  <c r="BH250" i="4"/>
  <c r="BG250" i="4"/>
  <c r="BE250" i="4"/>
  <c r="T250" i="4"/>
  <c r="R250" i="4"/>
  <c r="P250" i="4"/>
  <c r="J250" i="4"/>
  <c r="BF250" i="4" s="1"/>
  <c r="BK249" i="4"/>
  <c r="BI249" i="4"/>
  <c r="BH249" i="4"/>
  <c r="BG249" i="4"/>
  <c r="BE249" i="4"/>
  <c r="T249" i="4"/>
  <c r="R249" i="4"/>
  <c r="P249" i="4"/>
  <c r="J249" i="4"/>
  <c r="BF249" i="4" s="1"/>
  <c r="BK248" i="4"/>
  <c r="BI248" i="4"/>
  <c r="BH248" i="4"/>
  <c r="BG248" i="4"/>
  <c r="BE248" i="4"/>
  <c r="T248" i="4"/>
  <c r="R248" i="4"/>
  <c r="P248" i="4"/>
  <c r="J248" i="4"/>
  <c r="BF248" i="4" s="1"/>
  <c r="BK247" i="4"/>
  <c r="BI247" i="4"/>
  <c r="BH247" i="4"/>
  <c r="BG247" i="4"/>
  <c r="BE247" i="4"/>
  <c r="T247" i="4"/>
  <c r="R247" i="4"/>
  <c r="P247" i="4"/>
  <c r="J247" i="4"/>
  <c r="BF247" i="4" s="1"/>
  <c r="BK246" i="4"/>
  <c r="BI246" i="4"/>
  <c r="BH246" i="4"/>
  <c r="BG246" i="4"/>
  <c r="BE246" i="4"/>
  <c r="T246" i="4"/>
  <c r="R246" i="4"/>
  <c r="P246" i="4"/>
  <c r="J246" i="4"/>
  <c r="BF246" i="4" s="1"/>
  <c r="BK245" i="4"/>
  <c r="BI245" i="4"/>
  <c r="BH245" i="4"/>
  <c r="BG245" i="4"/>
  <c r="BE245" i="4"/>
  <c r="T245" i="4"/>
  <c r="R245" i="4"/>
  <c r="P245" i="4"/>
  <c r="J245" i="4"/>
  <c r="BF245" i="4" s="1"/>
  <c r="BK244" i="4"/>
  <c r="BI244" i="4"/>
  <c r="BH244" i="4"/>
  <c r="BG244" i="4"/>
  <c r="BE244" i="4"/>
  <c r="T244" i="4"/>
  <c r="R244" i="4"/>
  <c r="P244" i="4"/>
  <c r="J244" i="4"/>
  <c r="BF244" i="4" s="1"/>
  <c r="BK243" i="4"/>
  <c r="BI243" i="4"/>
  <c r="BH243" i="4"/>
  <c r="BG243" i="4"/>
  <c r="BE243" i="4"/>
  <c r="T243" i="4"/>
  <c r="R243" i="4"/>
  <c r="P243" i="4"/>
  <c r="J243" i="4"/>
  <c r="BF243" i="4" s="1"/>
  <c r="BK242" i="4"/>
  <c r="BI242" i="4"/>
  <c r="BH242" i="4"/>
  <c r="BG242" i="4"/>
  <c r="BE242" i="4"/>
  <c r="T242" i="4"/>
  <c r="R242" i="4"/>
  <c r="P242" i="4"/>
  <c r="J242" i="4"/>
  <c r="BF242" i="4" s="1"/>
  <c r="BK241" i="4"/>
  <c r="BI241" i="4"/>
  <c r="BH241" i="4"/>
  <c r="BG241" i="4"/>
  <c r="BE241" i="4"/>
  <c r="T241" i="4"/>
  <c r="R241" i="4"/>
  <c r="P241" i="4"/>
  <c r="J241" i="4"/>
  <c r="BF241" i="4" s="1"/>
  <c r="BK240" i="4"/>
  <c r="BI240" i="4"/>
  <c r="BH240" i="4"/>
  <c r="BG240" i="4"/>
  <c r="BE240" i="4"/>
  <c r="T240" i="4"/>
  <c r="R240" i="4"/>
  <c r="P240" i="4"/>
  <c r="J240" i="4"/>
  <c r="BF240" i="4" s="1"/>
  <c r="BK239" i="4"/>
  <c r="BI239" i="4"/>
  <c r="BH239" i="4"/>
  <c r="BG239" i="4"/>
  <c r="BE239" i="4"/>
  <c r="T239" i="4"/>
  <c r="R239" i="4"/>
  <c r="P239" i="4"/>
  <c r="J239" i="4"/>
  <c r="BF239" i="4" s="1"/>
  <c r="BK238" i="4"/>
  <c r="BI238" i="4"/>
  <c r="BH238" i="4"/>
  <c r="BG238" i="4"/>
  <c r="BE238" i="4"/>
  <c r="T238" i="4"/>
  <c r="R238" i="4"/>
  <c r="P238" i="4"/>
  <c r="J238" i="4"/>
  <c r="BF238" i="4" s="1"/>
  <c r="BK237" i="4"/>
  <c r="BI237" i="4"/>
  <c r="BH237" i="4"/>
  <c r="BG237" i="4"/>
  <c r="BE237" i="4"/>
  <c r="T237" i="4"/>
  <c r="R237" i="4"/>
  <c r="P237" i="4"/>
  <c r="J237" i="4"/>
  <c r="BF237" i="4" s="1"/>
  <c r="BK236" i="4"/>
  <c r="BI236" i="4"/>
  <c r="BH236" i="4"/>
  <c r="BG236" i="4"/>
  <c r="BE236" i="4"/>
  <c r="T236" i="4"/>
  <c r="R236" i="4"/>
  <c r="P236" i="4"/>
  <c r="J236" i="4"/>
  <c r="BF236" i="4" s="1"/>
  <c r="BK235" i="4"/>
  <c r="BI235" i="4"/>
  <c r="BH235" i="4"/>
  <c r="BG235" i="4"/>
  <c r="BE235" i="4"/>
  <c r="T235" i="4"/>
  <c r="R235" i="4"/>
  <c r="P235" i="4"/>
  <c r="J235" i="4"/>
  <c r="BF235" i="4" s="1"/>
  <c r="BK234" i="4"/>
  <c r="BI234" i="4"/>
  <c r="BH234" i="4"/>
  <c r="BG234" i="4"/>
  <c r="BE234" i="4"/>
  <c r="T234" i="4"/>
  <c r="R234" i="4"/>
  <c r="P234" i="4"/>
  <c r="J234" i="4"/>
  <c r="BF234" i="4" s="1"/>
  <c r="BK233" i="4"/>
  <c r="BI233" i="4"/>
  <c r="BH233" i="4"/>
  <c r="BG233" i="4"/>
  <c r="BE233" i="4"/>
  <c r="T233" i="4"/>
  <c r="R233" i="4"/>
  <c r="P233" i="4"/>
  <c r="J233" i="4"/>
  <c r="BF233" i="4" s="1"/>
  <c r="BK232" i="4"/>
  <c r="BI232" i="4"/>
  <c r="BH232" i="4"/>
  <c r="BG232" i="4"/>
  <c r="BE232" i="4"/>
  <c r="T232" i="4"/>
  <c r="R232" i="4"/>
  <c r="P232" i="4"/>
  <c r="J232" i="4"/>
  <c r="BF232" i="4" s="1"/>
  <c r="BK231" i="4"/>
  <c r="BI231" i="4"/>
  <c r="BH231" i="4"/>
  <c r="BG231" i="4"/>
  <c r="BE231" i="4"/>
  <c r="T231" i="4"/>
  <c r="R231" i="4"/>
  <c r="P231" i="4"/>
  <c r="J231" i="4"/>
  <c r="BF231" i="4" s="1"/>
  <c r="BK230" i="4"/>
  <c r="BI230" i="4"/>
  <c r="BH230" i="4"/>
  <c r="BG230" i="4"/>
  <c r="BE230" i="4"/>
  <c r="T230" i="4"/>
  <c r="R230" i="4"/>
  <c r="P230" i="4"/>
  <c r="J230" i="4"/>
  <c r="BF230" i="4" s="1"/>
  <c r="BK229" i="4"/>
  <c r="BI229" i="4"/>
  <c r="BH229" i="4"/>
  <c r="BG229" i="4"/>
  <c r="BE229" i="4"/>
  <c r="T229" i="4"/>
  <c r="R229" i="4"/>
  <c r="P229" i="4"/>
  <c r="J229" i="4"/>
  <c r="BF229" i="4" s="1"/>
  <c r="BK228" i="4"/>
  <c r="BI228" i="4"/>
  <c r="BH228" i="4"/>
  <c r="BG228" i="4"/>
  <c r="BE228" i="4"/>
  <c r="T228" i="4"/>
  <c r="R228" i="4"/>
  <c r="P228" i="4"/>
  <c r="J228" i="4"/>
  <c r="BF228" i="4" s="1"/>
  <c r="BK227" i="4"/>
  <c r="BI227" i="4"/>
  <c r="BH227" i="4"/>
  <c r="BG227" i="4"/>
  <c r="BE227" i="4"/>
  <c r="T227" i="4"/>
  <c r="R227" i="4"/>
  <c r="P227" i="4"/>
  <c r="J227" i="4"/>
  <c r="BF227" i="4" s="1"/>
  <c r="BK226" i="4"/>
  <c r="BI226" i="4"/>
  <c r="BH226" i="4"/>
  <c r="BG226" i="4"/>
  <c r="BE226" i="4"/>
  <c r="T226" i="4"/>
  <c r="R226" i="4"/>
  <c r="P226" i="4"/>
  <c r="J226" i="4"/>
  <c r="BF226" i="4" s="1"/>
  <c r="BK225" i="4"/>
  <c r="BI225" i="4"/>
  <c r="BH225" i="4"/>
  <c r="BG225" i="4"/>
  <c r="BE225" i="4"/>
  <c r="T225" i="4"/>
  <c r="R225" i="4"/>
  <c r="P225" i="4"/>
  <c r="J225" i="4"/>
  <c r="BF225" i="4" s="1"/>
  <c r="BK224" i="4"/>
  <c r="BI224" i="4"/>
  <c r="BH224" i="4"/>
  <c r="BG224" i="4"/>
  <c r="BE224" i="4"/>
  <c r="T224" i="4"/>
  <c r="R224" i="4"/>
  <c r="P224" i="4"/>
  <c r="J224" i="4"/>
  <c r="BF224" i="4" s="1"/>
  <c r="BK223" i="4"/>
  <c r="BI223" i="4"/>
  <c r="BH223" i="4"/>
  <c r="BG223" i="4"/>
  <c r="BE223" i="4"/>
  <c r="T223" i="4"/>
  <c r="R223" i="4"/>
  <c r="P223" i="4"/>
  <c r="J223" i="4"/>
  <c r="BF223" i="4" s="1"/>
  <c r="BK222" i="4"/>
  <c r="BI222" i="4"/>
  <c r="BH222" i="4"/>
  <c r="BG222" i="4"/>
  <c r="BE222" i="4"/>
  <c r="T222" i="4"/>
  <c r="R222" i="4"/>
  <c r="P222" i="4"/>
  <c r="J222" i="4"/>
  <c r="BF222" i="4" s="1"/>
  <c r="BK221" i="4"/>
  <c r="BI221" i="4"/>
  <c r="BH221" i="4"/>
  <c r="BG221" i="4"/>
  <c r="BE221" i="4"/>
  <c r="T221" i="4"/>
  <c r="R221" i="4"/>
  <c r="P221" i="4"/>
  <c r="J221" i="4"/>
  <c r="BF221" i="4" s="1"/>
  <c r="BK220" i="4"/>
  <c r="BI220" i="4"/>
  <c r="BH220" i="4"/>
  <c r="BG220" i="4"/>
  <c r="BE220" i="4"/>
  <c r="T220" i="4"/>
  <c r="R220" i="4"/>
  <c r="P220" i="4"/>
  <c r="J220" i="4"/>
  <c r="BF220" i="4" s="1"/>
  <c r="BK219" i="4"/>
  <c r="BI219" i="4"/>
  <c r="BH219" i="4"/>
  <c r="BG219" i="4"/>
  <c r="BE219" i="4"/>
  <c r="T219" i="4"/>
  <c r="R219" i="4"/>
  <c r="P219" i="4"/>
  <c r="J219" i="4"/>
  <c r="BF219" i="4" s="1"/>
  <c r="BK218" i="4"/>
  <c r="BI218" i="4"/>
  <c r="BH218" i="4"/>
  <c r="BG218" i="4"/>
  <c r="BE218" i="4"/>
  <c r="T218" i="4"/>
  <c r="R218" i="4"/>
  <c r="P218" i="4"/>
  <c r="J218" i="4"/>
  <c r="BF218" i="4" s="1"/>
  <c r="BK217" i="4"/>
  <c r="BI217" i="4"/>
  <c r="BH217" i="4"/>
  <c r="BG217" i="4"/>
  <c r="BE217" i="4"/>
  <c r="T217" i="4"/>
  <c r="R217" i="4"/>
  <c r="P217" i="4"/>
  <c r="J217" i="4"/>
  <c r="BF217" i="4" s="1"/>
  <c r="BK216" i="4"/>
  <c r="BI216" i="4"/>
  <c r="BH216" i="4"/>
  <c r="BG216" i="4"/>
  <c r="BE216" i="4"/>
  <c r="T216" i="4"/>
  <c r="R216" i="4"/>
  <c r="P216" i="4"/>
  <c r="J216" i="4"/>
  <c r="BF216" i="4" s="1"/>
  <c r="BK215" i="4"/>
  <c r="BI215" i="4"/>
  <c r="BH215" i="4"/>
  <c r="BG215" i="4"/>
  <c r="BE215" i="4"/>
  <c r="T215" i="4"/>
  <c r="R215" i="4"/>
  <c r="P215" i="4"/>
  <c r="J215" i="4"/>
  <c r="BF215" i="4" s="1"/>
  <c r="BK214" i="4"/>
  <c r="BI214" i="4"/>
  <c r="BH214" i="4"/>
  <c r="BG214" i="4"/>
  <c r="BE214" i="4"/>
  <c r="T214" i="4"/>
  <c r="R214" i="4"/>
  <c r="P214" i="4"/>
  <c r="J214" i="4"/>
  <c r="BF214" i="4" s="1"/>
  <c r="BK213" i="4"/>
  <c r="BI213" i="4"/>
  <c r="BH213" i="4"/>
  <c r="BG213" i="4"/>
  <c r="BE213" i="4"/>
  <c r="T213" i="4"/>
  <c r="R213" i="4"/>
  <c r="P213" i="4"/>
  <c r="J213" i="4"/>
  <c r="BF213" i="4" s="1"/>
  <c r="BK212" i="4"/>
  <c r="BI212" i="4"/>
  <c r="BH212" i="4"/>
  <c r="BG212" i="4"/>
  <c r="BE212" i="4"/>
  <c r="T212" i="4"/>
  <c r="R212" i="4"/>
  <c r="P212" i="4"/>
  <c r="J212" i="4"/>
  <c r="BF212" i="4" s="1"/>
  <c r="BK211" i="4"/>
  <c r="BI211" i="4"/>
  <c r="BH211" i="4"/>
  <c r="BG211" i="4"/>
  <c r="BE211" i="4"/>
  <c r="T211" i="4"/>
  <c r="R211" i="4"/>
  <c r="P211" i="4"/>
  <c r="J211" i="4"/>
  <c r="BF211" i="4" s="1"/>
  <c r="BK210" i="4"/>
  <c r="BI210" i="4"/>
  <c r="BH210" i="4"/>
  <c r="BG210" i="4"/>
  <c r="BE210" i="4"/>
  <c r="T210" i="4"/>
  <c r="R210" i="4"/>
  <c r="P210" i="4"/>
  <c r="J210" i="4"/>
  <c r="BF210" i="4" s="1"/>
  <c r="BK209" i="4"/>
  <c r="BI209" i="4"/>
  <c r="BH209" i="4"/>
  <c r="BG209" i="4"/>
  <c r="BE209" i="4"/>
  <c r="T209" i="4"/>
  <c r="R209" i="4"/>
  <c r="P209" i="4"/>
  <c r="J209" i="4"/>
  <c r="BF209" i="4" s="1"/>
  <c r="BK208" i="4"/>
  <c r="BI208" i="4"/>
  <c r="BH208" i="4"/>
  <c r="BG208" i="4"/>
  <c r="BE208" i="4"/>
  <c r="T208" i="4"/>
  <c r="R208" i="4"/>
  <c r="P208" i="4"/>
  <c r="J208" i="4"/>
  <c r="BF208" i="4" s="1"/>
  <c r="BK207" i="4"/>
  <c r="BI207" i="4"/>
  <c r="BH207" i="4"/>
  <c r="BG207" i="4"/>
  <c r="BE207" i="4"/>
  <c r="T207" i="4"/>
  <c r="R207" i="4"/>
  <c r="P207" i="4"/>
  <c r="J207" i="4"/>
  <c r="BF207" i="4" s="1"/>
  <c r="BK206" i="4"/>
  <c r="BI206" i="4"/>
  <c r="BH206" i="4"/>
  <c r="BG206" i="4"/>
  <c r="BE206" i="4"/>
  <c r="T206" i="4"/>
  <c r="R206" i="4"/>
  <c r="P206" i="4"/>
  <c r="J206" i="4"/>
  <c r="BF206" i="4" s="1"/>
  <c r="BK205" i="4"/>
  <c r="BI205" i="4"/>
  <c r="BH205" i="4"/>
  <c r="BG205" i="4"/>
  <c r="BE205" i="4"/>
  <c r="T205" i="4"/>
  <c r="R205" i="4"/>
  <c r="P205" i="4"/>
  <c r="J205" i="4"/>
  <c r="BF205" i="4" s="1"/>
  <c r="BK204" i="4"/>
  <c r="BI204" i="4"/>
  <c r="BH204" i="4"/>
  <c r="BG204" i="4"/>
  <c r="BE204" i="4"/>
  <c r="T204" i="4"/>
  <c r="R204" i="4"/>
  <c r="P204" i="4"/>
  <c r="J204" i="4"/>
  <c r="BF204" i="4" s="1"/>
  <c r="BK203" i="4"/>
  <c r="BI203" i="4"/>
  <c r="BH203" i="4"/>
  <c r="BG203" i="4"/>
  <c r="BE203" i="4"/>
  <c r="T203" i="4"/>
  <c r="R203" i="4"/>
  <c r="P203" i="4"/>
  <c r="J203" i="4"/>
  <c r="BF203" i="4" s="1"/>
  <c r="BK202" i="4"/>
  <c r="BI202" i="4"/>
  <c r="BH202" i="4"/>
  <c r="BG202" i="4"/>
  <c r="BE202" i="4"/>
  <c r="T202" i="4"/>
  <c r="R202" i="4"/>
  <c r="P202" i="4"/>
  <c r="J202" i="4"/>
  <c r="BF202" i="4" s="1"/>
  <c r="BK201" i="4"/>
  <c r="BI201" i="4"/>
  <c r="BH201" i="4"/>
  <c r="BG201" i="4"/>
  <c r="BE201" i="4"/>
  <c r="T201" i="4"/>
  <c r="R201" i="4"/>
  <c r="P201" i="4"/>
  <c r="J201" i="4"/>
  <c r="BF201" i="4" s="1"/>
  <c r="BK200" i="4"/>
  <c r="BI200" i="4"/>
  <c r="BH200" i="4"/>
  <c r="BG200" i="4"/>
  <c r="BE200" i="4"/>
  <c r="T200" i="4"/>
  <c r="R200" i="4"/>
  <c r="P200" i="4"/>
  <c r="J200" i="4"/>
  <c r="BF200" i="4" s="1"/>
  <c r="BK199" i="4"/>
  <c r="BI199" i="4"/>
  <c r="BH199" i="4"/>
  <c r="BG199" i="4"/>
  <c r="BE199" i="4"/>
  <c r="T199" i="4"/>
  <c r="R199" i="4"/>
  <c r="P199" i="4"/>
  <c r="J199" i="4"/>
  <c r="BF199" i="4" s="1"/>
  <c r="BK198" i="4"/>
  <c r="BI198" i="4"/>
  <c r="BH198" i="4"/>
  <c r="BG198" i="4"/>
  <c r="BE198" i="4"/>
  <c r="T198" i="4"/>
  <c r="R198" i="4"/>
  <c r="P198" i="4"/>
  <c r="J198" i="4"/>
  <c r="BF198" i="4" s="1"/>
  <c r="BK197" i="4"/>
  <c r="BI197" i="4"/>
  <c r="BH197" i="4"/>
  <c r="BG197" i="4"/>
  <c r="BE197" i="4"/>
  <c r="T197" i="4"/>
  <c r="R197" i="4"/>
  <c r="P197" i="4"/>
  <c r="J197" i="4"/>
  <c r="BF197" i="4" s="1"/>
  <c r="BK196" i="4"/>
  <c r="BI196" i="4"/>
  <c r="BH196" i="4"/>
  <c r="BG196" i="4"/>
  <c r="BE196" i="4"/>
  <c r="T196" i="4"/>
  <c r="R196" i="4"/>
  <c r="P196" i="4"/>
  <c r="J196" i="4"/>
  <c r="BF196" i="4" s="1"/>
  <c r="BK195" i="4"/>
  <c r="BI195" i="4"/>
  <c r="BH195" i="4"/>
  <c r="BG195" i="4"/>
  <c r="BE195" i="4"/>
  <c r="T195" i="4"/>
  <c r="R195" i="4"/>
  <c r="P195" i="4"/>
  <c r="J195" i="4"/>
  <c r="BF195" i="4" s="1"/>
  <c r="BK194" i="4"/>
  <c r="BI194" i="4"/>
  <c r="BH194" i="4"/>
  <c r="BG194" i="4"/>
  <c r="BE194" i="4"/>
  <c r="T194" i="4"/>
  <c r="R194" i="4"/>
  <c r="P194" i="4"/>
  <c r="J194" i="4"/>
  <c r="BF194" i="4" s="1"/>
  <c r="BK193" i="4"/>
  <c r="BI193" i="4"/>
  <c r="BH193" i="4"/>
  <c r="BG193" i="4"/>
  <c r="BE193" i="4"/>
  <c r="T193" i="4"/>
  <c r="R193" i="4"/>
  <c r="P193" i="4"/>
  <c r="J193" i="4"/>
  <c r="BF193" i="4" s="1"/>
  <c r="BK192" i="4"/>
  <c r="BI192" i="4"/>
  <c r="BH192" i="4"/>
  <c r="BG192" i="4"/>
  <c r="BE192" i="4"/>
  <c r="T192" i="4"/>
  <c r="R192" i="4"/>
  <c r="P192" i="4"/>
  <c r="J192" i="4"/>
  <c r="BF192" i="4" s="1"/>
  <c r="BK191" i="4"/>
  <c r="BI191" i="4"/>
  <c r="BH191" i="4"/>
  <c r="BG191" i="4"/>
  <c r="BE191" i="4"/>
  <c r="T191" i="4"/>
  <c r="R191" i="4"/>
  <c r="P191" i="4"/>
  <c r="J191" i="4"/>
  <c r="BF191" i="4" s="1"/>
  <c r="BK190" i="4"/>
  <c r="BI190" i="4"/>
  <c r="BH190" i="4"/>
  <c r="BG190" i="4"/>
  <c r="BE190" i="4"/>
  <c r="T190" i="4"/>
  <c r="R190" i="4"/>
  <c r="P190" i="4"/>
  <c r="J190" i="4"/>
  <c r="BF190" i="4" s="1"/>
  <c r="BK189" i="4"/>
  <c r="BI189" i="4"/>
  <c r="BH189" i="4"/>
  <c r="BG189" i="4"/>
  <c r="BE189" i="4"/>
  <c r="T189" i="4"/>
  <c r="R189" i="4"/>
  <c r="P189" i="4"/>
  <c r="J189" i="4"/>
  <c r="BF189" i="4" s="1"/>
  <c r="BK188" i="4"/>
  <c r="BI188" i="4"/>
  <c r="BH188" i="4"/>
  <c r="BG188" i="4"/>
  <c r="BE188" i="4"/>
  <c r="T188" i="4"/>
  <c r="R188" i="4"/>
  <c r="P188" i="4"/>
  <c r="J188" i="4"/>
  <c r="BF188" i="4" s="1"/>
  <c r="BK187" i="4"/>
  <c r="BI187" i="4"/>
  <c r="BH187" i="4"/>
  <c r="BG187" i="4"/>
  <c r="BE187" i="4"/>
  <c r="T187" i="4"/>
  <c r="R187" i="4"/>
  <c r="P187" i="4"/>
  <c r="J187" i="4"/>
  <c r="BF187" i="4" s="1"/>
  <c r="BK186" i="4"/>
  <c r="BI186" i="4"/>
  <c r="BH186" i="4"/>
  <c r="BG186" i="4"/>
  <c r="BE186" i="4"/>
  <c r="T186" i="4"/>
  <c r="R186" i="4"/>
  <c r="P186" i="4"/>
  <c r="J186" i="4"/>
  <c r="BF186" i="4" s="1"/>
  <c r="BK185" i="4"/>
  <c r="BI185" i="4"/>
  <c r="BH185" i="4"/>
  <c r="BG185" i="4"/>
  <c r="BE185" i="4"/>
  <c r="T185" i="4"/>
  <c r="R185" i="4"/>
  <c r="P185" i="4"/>
  <c r="J185" i="4"/>
  <c r="BF185" i="4" s="1"/>
  <c r="BK184" i="4"/>
  <c r="BI184" i="4"/>
  <c r="BH184" i="4"/>
  <c r="BG184" i="4"/>
  <c r="BE184" i="4"/>
  <c r="T184" i="4"/>
  <c r="R184" i="4"/>
  <c r="P184" i="4"/>
  <c r="J184" i="4"/>
  <c r="BF184" i="4" s="1"/>
  <c r="BK183" i="4"/>
  <c r="BI183" i="4"/>
  <c r="BH183" i="4"/>
  <c r="BG183" i="4"/>
  <c r="BE183" i="4"/>
  <c r="T183" i="4"/>
  <c r="R183" i="4"/>
  <c r="P183" i="4"/>
  <c r="J183" i="4"/>
  <c r="BF183" i="4" s="1"/>
  <c r="BK182" i="4"/>
  <c r="BI182" i="4"/>
  <c r="BH182" i="4"/>
  <c r="BG182" i="4"/>
  <c r="BE182" i="4"/>
  <c r="T182" i="4"/>
  <c r="R182" i="4"/>
  <c r="P182" i="4"/>
  <c r="J182" i="4"/>
  <c r="BF182" i="4" s="1"/>
  <c r="BK181" i="4"/>
  <c r="BI181" i="4"/>
  <c r="BH181" i="4"/>
  <c r="BG181" i="4"/>
  <c r="BE181" i="4"/>
  <c r="T181" i="4"/>
  <c r="R181" i="4"/>
  <c r="P181" i="4"/>
  <c r="J181" i="4"/>
  <c r="BF181" i="4" s="1"/>
  <c r="BK180" i="4"/>
  <c r="BI180" i="4"/>
  <c r="BH180" i="4"/>
  <c r="BG180" i="4"/>
  <c r="BE180" i="4"/>
  <c r="T180" i="4"/>
  <c r="R180" i="4"/>
  <c r="P180" i="4"/>
  <c r="J180" i="4"/>
  <c r="BF180" i="4" s="1"/>
  <c r="BK179" i="4"/>
  <c r="BI179" i="4"/>
  <c r="BH179" i="4"/>
  <c r="BG179" i="4"/>
  <c r="BE179" i="4"/>
  <c r="T179" i="4"/>
  <c r="R179" i="4"/>
  <c r="P179" i="4"/>
  <c r="J179" i="4"/>
  <c r="BF179" i="4" s="1"/>
  <c r="BK178" i="4"/>
  <c r="BI178" i="4"/>
  <c r="BH178" i="4"/>
  <c r="BG178" i="4"/>
  <c r="BE178" i="4"/>
  <c r="T178" i="4"/>
  <c r="R178" i="4"/>
  <c r="P178" i="4"/>
  <c r="J178" i="4"/>
  <c r="BF178" i="4" s="1"/>
  <c r="BK177" i="4"/>
  <c r="BI177" i="4"/>
  <c r="BH177" i="4"/>
  <c r="BG177" i="4"/>
  <c r="BE177" i="4"/>
  <c r="T177" i="4"/>
  <c r="R177" i="4"/>
  <c r="P177" i="4"/>
  <c r="J177" i="4"/>
  <c r="BF177" i="4" s="1"/>
  <c r="BK176" i="4"/>
  <c r="BI176" i="4"/>
  <c r="BH176" i="4"/>
  <c r="BG176" i="4"/>
  <c r="BE176" i="4"/>
  <c r="T176" i="4"/>
  <c r="R176" i="4"/>
  <c r="P176" i="4"/>
  <c r="J176" i="4"/>
  <c r="BF176" i="4" s="1"/>
  <c r="BK175" i="4"/>
  <c r="BI175" i="4"/>
  <c r="BH175" i="4"/>
  <c r="BG175" i="4"/>
  <c r="BE175" i="4"/>
  <c r="T175" i="4"/>
  <c r="R175" i="4"/>
  <c r="P175" i="4"/>
  <c r="J175" i="4"/>
  <c r="BF175" i="4" s="1"/>
  <c r="BK174" i="4"/>
  <c r="BI174" i="4"/>
  <c r="BH174" i="4"/>
  <c r="BG174" i="4"/>
  <c r="BE174" i="4"/>
  <c r="T174" i="4"/>
  <c r="R174" i="4"/>
  <c r="P174" i="4"/>
  <c r="J174" i="4"/>
  <c r="BF174" i="4" s="1"/>
  <c r="BK172" i="4"/>
  <c r="BI172" i="4"/>
  <c r="BH172" i="4"/>
  <c r="BG172" i="4"/>
  <c r="BE172" i="4"/>
  <c r="T172" i="4"/>
  <c r="R172" i="4"/>
  <c r="P172" i="4"/>
  <c r="J172" i="4"/>
  <c r="BF172" i="4" s="1"/>
  <c r="BK171" i="4"/>
  <c r="BI171" i="4"/>
  <c r="BH171" i="4"/>
  <c r="BG171" i="4"/>
  <c r="BE171" i="4"/>
  <c r="T171" i="4"/>
  <c r="R171" i="4"/>
  <c r="P171" i="4"/>
  <c r="J171" i="4"/>
  <c r="BF171" i="4" s="1"/>
  <c r="BK170" i="4"/>
  <c r="BI170" i="4"/>
  <c r="BH170" i="4"/>
  <c r="BG170" i="4"/>
  <c r="BE170" i="4"/>
  <c r="T170" i="4"/>
  <c r="R170" i="4"/>
  <c r="P170" i="4"/>
  <c r="J170" i="4"/>
  <c r="BF170" i="4" s="1"/>
  <c r="BK169" i="4"/>
  <c r="BI169" i="4"/>
  <c r="BH169" i="4"/>
  <c r="BG169" i="4"/>
  <c r="BE169" i="4"/>
  <c r="T169" i="4"/>
  <c r="R169" i="4"/>
  <c r="P169" i="4"/>
  <c r="J169" i="4"/>
  <c r="BF169" i="4" s="1"/>
  <c r="BK168" i="4"/>
  <c r="BI168" i="4"/>
  <c r="BH168" i="4"/>
  <c r="BG168" i="4"/>
  <c r="BE168" i="4"/>
  <c r="T168" i="4"/>
  <c r="R168" i="4"/>
  <c r="P168" i="4"/>
  <c r="J168" i="4"/>
  <c r="BF168" i="4" s="1"/>
  <c r="BK167" i="4"/>
  <c r="BI167" i="4"/>
  <c r="BH167" i="4"/>
  <c r="BG167" i="4"/>
  <c r="BE167" i="4"/>
  <c r="T167" i="4"/>
  <c r="R167" i="4"/>
  <c r="P167" i="4"/>
  <c r="J167" i="4"/>
  <c r="BF167" i="4" s="1"/>
  <c r="BK166" i="4"/>
  <c r="BI166" i="4"/>
  <c r="BH166" i="4"/>
  <c r="BG166" i="4"/>
  <c r="BE166" i="4"/>
  <c r="T166" i="4"/>
  <c r="R166" i="4"/>
  <c r="P166" i="4"/>
  <c r="J166" i="4"/>
  <c r="BF166" i="4" s="1"/>
  <c r="BK164" i="4"/>
  <c r="BI164" i="4"/>
  <c r="BH164" i="4"/>
  <c r="BG164" i="4"/>
  <c r="BE164" i="4"/>
  <c r="T164" i="4"/>
  <c r="R164" i="4"/>
  <c r="P164" i="4"/>
  <c r="J164" i="4"/>
  <c r="BF164" i="4" s="1"/>
  <c r="BK163" i="4"/>
  <c r="BI163" i="4"/>
  <c r="BH163" i="4"/>
  <c r="BG163" i="4"/>
  <c r="BE163" i="4"/>
  <c r="T163" i="4"/>
  <c r="R163" i="4"/>
  <c r="P163" i="4"/>
  <c r="J163" i="4"/>
  <c r="BF163" i="4" s="1"/>
  <c r="BK161" i="4"/>
  <c r="BI161" i="4"/>
  <c r="BH161" i="4"/>
  <c r="BG161" i="4"/>
  <c r="BE161" i="4"/>
  <c r="T161" i="4"/>
  <c r="R161" i="4"/>
  <c r="P161" i="4"/>
  <c r="J161" i="4"/>
  <c r="BF161" i="4" s="1"/>
  <c r="BK160" i="4"/>
  <c r="BI160" i="4"/>
  <c r="BH160" i="4"/>
  <c r="BG160" i="4"/>
  <c r="BE160" i="4"/>
  <c r="T160" i="4"/>
  <c r="R160" i="4"/>
  <c r="P160" i="4"/>
  <c r="J160" i="4"/>
  <c r="BF160" i="4" s="1"/>
  <c r="BK159" i="4"/>
  <c r="BI159" i="4"/>
  <c r="BH159" i="4"/>
  <c r="BG159" i="4"/>
  <c r="BE159" i="4"/>
  <c r="T159" i="4"/>
  <c r="R159" i="4"/>
  <c r="P159" i="4"/>
  <c r="J159" i="4"/>
  <c r="BF159" i="4" s="1"/>
  <c r="BK158" i="4"/>
  <c r="BI158" i="4"/>
  <c r="BH158" i="4"/>
  <c r="BG158" i="4"/>
  <c r="BE158" i="4"/>
  <c r="T158" i="4"/>
  <c r="R158" i="4"/>
  <c r="P158" i="4"/>
  <c r="J158" i="4"/>
  <c r="BF158" i="4" s="1"/>
  <c r="BK156" i="4"/>
  <c r="BI156" i="4"/>
  <c r="BH156" i="4"/>
  <c r="BG156" i="4"/>
  <c r="BE156" i="4"/>
  <c r="T156" i="4"/>
  <c r="R156" i="4"/>
  <c r="P156" i="4"/>
  <c r="J156" i="4"/>
  <c r="BF156" i="4" s="1"/>
  <c r="BK155" i="4"/>
  <c r="BI155" i="4"/>
  <c r="BH155" i="4"/>
  <c r="BG155" i="4"/>
  <c r="BE155" i="4"/>
  <c r="T155" i="4"/>
  <c r="R155" i="4"/>
  <c r="P155" i="4"/>
  <c r="J155" i="4"/>
  <c r="BF155" i="4" s="1"/>
  <c r="BK154" i="4"/>
  <c r="BI154" i="4"/>
  <c r="BH154" i="4"/>
  <c r="BG154" i="4"/>
  <c r="BE154" i="4"/>
  <c r="T154" i="4"/>
  <c r="R154" i="4"/>
  <c r="P154" i="4"/>
  <c r="J154" i="4"/>
  <c r="BF154" i="4" s="1"/>
  <c r="BK153" i="4"/>
  <c r="BI153" i="4"/>
  <c r="BH153" i="4"/>
  <c r="BG153" i="4"/>
  <c r="BE153" i="4"/>
  <c r="T153" i="4"/>
  <c r="R153" i="4"/>
  <c r="P153" i="4"/>
  <c r="J153" i="4"/>
  <c r="BF153" i="4" s="1"/>
  <c r="BK152" i="4"/>
  <c r="BI152" i="4"/>
  <c r="BH152" i="4"/>
  <c r="BG152" i="4"/>
  <c r="BE152" i="4"/>
  <c r="T152" i="4"/>
  <c r="R152" i="4"/>
  <c r="P152" i="4"/>
  <c r="J152" i="4"/>
  <c r="BF152" i="4" s="1"/>
  <c r="BK151" i="4"/>
  <c r="BI151" i="4"/>
  <c r="BH151" i="4"/>
  <c r="BG151" i="4"/>
  <c r="BE151" i="4"/>
  <c r="T151" i="4"/>
  <c r="R151" i="4"/>
  <c r="P151" i="4"/>
  <c r="J151" i="4"/>
  <c r="BF151" i="4" s="1"/>
  <c r="BK150" i="4"/>
  <c r="BI150" i="4"/>
  <c r="BH150" i="4"/>
  <c r="BG150" i="4"/>
  <c r="BE150" i="4"/>
  <c r="T150" i="4"/>
  <c r="R150" i="4"/>
  <c r="P150" i="4"/>
  <c r="J150" i="4"/>
  <c r="BF150" i="4" s="1"/>
  <c r="BK149" i="4"/>
  <c r="BI149" i="4"/>
  <c r="BH149" i="4"/>
  <c r="BG149" i="4"/>
  <c r="BE149" i="4"/>
  <c r="T149" i="4"/>
  <c r="R149" i="4"/>
  <c r="P149" i="4"/>
  <c r="J149" i="4"/>
  <c r="BF149" i="4" s="1"/>
  <c r="BK148" i="4"/>
  <c r="BI148" i="4"/>
  <c r="BH148" i="4"/>
  <c r="BG148" i="4"/>
  <c r="BE148" i="4"/>
  <c r="T148" i="4"/>
  <c r="R148" i="4"/>
  <c r="P148" i="4"/>
  <c r="J148" i="4"/>
  <c r="BF148" i="4" s="1"/>
  <c r="BK147" i="4"/>
  <c r="BI147" i="4"/>
  <c r="BH147" i="4"/>
  <c r="BG147" i="4"/>
  <c r="BE147" i="4"/>
  <c r="T147" i="4"/>
  <c r="R147" i="4"/>
  <c r="P147" i="4"/>
  <c r="J147" i="4"/>
  <c r="BF147" i="4" s="1"/>
  <c r="BK146" i="4"/>
  <c r="BI146" i="4"/>
  <c r="BH146" i="4"/>
  <c r="BG146" i="4"/>
  <c r="BE146" i="4"/>
  <c r="T146" i="4"/>
  <c r="R146" i="4"/>
  <c r="P146" i="4"/>
  <c r="J146" i="4"/>
  <c r="BF146" i="4" s="1"/>
  <c r="BK145" i="4"/>
  <c r="BI145" i="4"/>
  <c r="BH145" i="4"/>
  <c r="BG145" i="4"/>
  <c r="BE145" i="4"/>
  <c r="T145" i="4"/>
  <c r="R145" i="4"/>
  <c r="P145" i="4"/>
  <c r="J145" i="4"/>
  <c r="BF145" i="4" s="1"/>
  <c r="BK144" i="4"/>
  <c r="BI144" i="4"/>
  <c r="BH144" i="4"/>
  <c r="BG144" i="4"/>
  <c r="BE144" i="4"/>
  <c r="T144" i="4"/>
  <c r="R144" i="4"/>
  <c r="P144" i="4"/>
  <c r="J144" i="4"/>
  <c r="BF144" i="4" s="1"/>
  <c r="BK143" i="4"/>
  <c r="BI143" i="4"/>
  <c r="BH143" i="4"/>
  <c r="BG143" i="4"/>
  <c r="BE143" i="4"/>
  <c r="T143" i="4"/>
  <c r="R143" i="4"/>
  <c r="P143" i="4"/>
  <c r="J143" i="4"/>
  <c r="BF143" i="4" s="1"/>
  <c r="BK142" i="4"/>
  <c r="BI142" i="4"/>
  <c r="BH142" i="4"/>
  <c r="BG142" i="4"/>
  <c r="BE142" i="4"/>
  <c r="T142" i="4"/>
  <c r="R142" i="4"/>
  <c r="P142" i="4"/>
  <c r="J142" i="4"/>
  <c r="BF142" i="4" s="1"/>
  <c r="BK141" i="4"/>
  <c r="BI141" i="4"/>
  <c r="BH141" i="4"/>
  <c r="BG141" i="4"/>
  <c r="BE141" i="4"/>
  <c r="T141" i="4"/>
  <c r="R141" i="4"/>
  <c r="P141" i="4"/>
  <c r="J141" i="4"/>
  <c r="BF141" i="4" s="1"/>
  <c r="BK140" i="4"/>
  <c r="BI140" i="4"/>
  <c r="BH140" i="4"/>
  <c r="BG140" i="4"/>
  <c r="BE140" i="4"/>
  <c r="T140" i="4"/>
  <c r="R140" i="4"/>
  <c r="P140" i="4"/>
  <c r="J140" i="4"/>
  <c r="BF140" i="4" s="1"/>
  <c r="BK139" i="4"/>
  <c r="BI139" i="4"/>
  <c r="BH139" i="4"/>
  <c r="BG139" i="4"/>
  <c r="BE139" i="4"/>
  <c r="T139" i="4"/>
  <c r="R139" i="4"/>
  <c r="P139" i="4"/>
  <c r="J139" i="4"/>
  <c r="BF139" i="4" s="1"/>
  <c r="BK138" i="4"/>
  <c r="BI138" i="4"/>
  <c r="BH138" i="4"/>
  <c r="BG138" i="4"/>
  <c r="BE138" i="4"/>
  <c r="T138" i="4"/>
  <c r="R138" i="4"/>
  <c r="P138" i="4"/>
  <c r="J138" i="4"/>
  <c r="BF138" i="4" s="1"/>
  <c r="BK137" i="4"/>
  <c r="BI137" i="4"/>
  <c r="BH137" i="4"/>
  <c r="BG137" i="4"/>
  <c r="BE137" i="4"/>
  <c r="T137" i="4"/>
  <c r="R137" i="4"/>
  <c r="P137" i="4"/>
  <c r="J137" i="4"/>
  <c r="BF137" i="4" s="1"/>
  <c r="BK136" i="4"/>
  <c r="BI136" i="4"/>
  <c r="BH136" i="4"/>
  <c r="BG136" i="4"/>
  <c r="BE136" i="4"/>
  <c r="T136" i="4"/>
  <c r="R136" i="4"/>
  <c r="P136" i="4"/>
  <c r="J136" i="4"/>
  <c r="BF136" i="4" s="1"/>
  <c r="J130" i="4"/>
  <c r="F130" i="4"/>
  <c r="J129" i="4"/>
  <c r="F129" i="4"/>
  <c r="F127" i="4"/>
  <c r="E125" i="4"/>
  <c r="J92" i="4"/>
  <c r="F92" i="4"/>
  <c r="J91" i="4"/>
  <c r="F91" i="4"/>
  <c r="F89" i="4"/>
  <c r="E87" i="4"/>
  <c r="J37" i="4"/>
  <c r="J36" i="4"/>
  <c r="J35" i="4"/>
  <c r="AG98" i="1" l="1"/>
  <c r="T372" i="4"/>
  <c r="BK363" i="4"/>
  <c r="J363" i="4" s="1"/>
  <c r="J112" i="4" s="1"/>
  <c r="T363" i="4"/>
  <c r="T347" i="4"/>
  <c r="BK351" i="4"/>
  <c r="J351" i="4" s="1"/>
  <c r="J108" i="4" s="1"/>
  <c r="P363" i="4"/>
  <c r="T165" i="4"/>
  <c r="R347" i="4"/>
  <c r="R289" i="4"/>
  <c r="T135" i="4"/>
  <c r="T351" i="4"/>
  <c r="BK347" i="4"/>
  <c r="J347" i="4" s="1"/>
  <c r="J107" i="4" s="1"/>
  <c r="BK157" i="4"/>
  <c r="J157" i="4" s="1"/>
  <c r="J99" i="4" s="1"/>
  <c r="R165" i="4"/>
  <c r="P313" i="4"/>
  <c r="T313" i="4"/>
  <c r="T312" i="4" s="1"/>
  <c r="BK313" i="4"/>
  <c r="J313" i="4" s="1"/>
  <c r="J106" i="4" s="1"/>
  <c r="R313" i="4"/>
  <c r="P347" i="4"/>
  <c r="T289" i="4"/>
  <c r="R363" i="4"/>
  <c r="BK165" i="4"/>
  <c r="J165" i="4" s="1"/>
  <c r="J101" i="4" s="1"/>
  <c r="P358" i="4"/>
  <c r="P357" i="4" s="1"/>
  <c r="R358" i="4"/>
  <c r="P165" i="4"/>
  <c r="P162" i="4"/>
  <c r="BK162" i="4"/>
  <c r="J162" i="4" s="1"/>
  <c r="J100" i="4" s="1"/>
  <c r="BK135" i="4"/>
  <c r="J135" i="4" s="1"/>
  <c r="J98" i="4" s="1"/>
  <c r="R162" i="4"/>
  <c r="T162" i="4"/>
  <c r="P157" i="4"/>
  <c r="BK289" i="4"/>
  <c r="J289" i="4" s="1"/>
  <c r="J103" i="4" s="1"/>
  <c r="P351" i="4"/>
  <c r="R351" i="4"/>
  <c r="P135" i="4"/>
  <c r="R157" i="4"/>
  <c r="R135" i="4"/>
  <c r="T157" i="4"/>
  <c r="P289" i="4"/>
  <c r="F35" i="4"/>
  <c r="P173" i="4"/>
  <c r="R173" i="4"/>
  <c r="T173" i="4"/>
  <c r="F33" i="4"/>
  <c r="T358" i="4"/>
  <c r="T357" i="4" s="1"/>
  <c r="F36" i="4"/>
  <c r="BK173" i="4"/>
  <c r="J33" i="4"/>
  <c r="F37" i="4"/>
  <c r="BK358" i="4"/>
  <c r="BK357" i="4" s="1"/>
  <c r="E123" i="4"/>
  <c r="E85" i="4"/>
  <c r="J127" i="4"/>
  <c r="J89" i="4"/>
  <c r="R357" i="4" l="1"/>
  <c r="P312" i="4"/>
  <c r="R312" i="4"/>
  <c r="BK312" i="4"/>
  <c r="J312" i="4" s="1"/>
  <c r="J105" i="4" s="1"/>
  <c r="T134" i="4"/>
  <c r="T133" i="4" s="1"/>
  <c r="P134" i="4"/>
  <c r="P133" i="4" s="1"/>
  <c r="R134" i="4"/>
  <c r="BK134" i="4"/>
  <c r="J134" i="4" s="1"/>
  <c r="J97" i="4" s="1"/>
  <c r="J173" i="4"/>
  <c r="J102" i="4" s="1"/>
  <c r="J358" i="4"/>
  <c r="J111" i="4" s="1"/>
  <c r="J357" i="4"/>
  <c r="J110" i="4" s="1"/>
  <c r="BD97" i="1"/>
  <c r="BD98" i="1"/>
  <c r="BC98" i="1"/>
  <c r="AY98" i="1"/>
  <c r="BE191" i="3"/>
  <c r="BC191" i="3"/>
  <c r="BB191" i="3"/>
  <c r="BA191" i="3"/>
  <c r="AY191" i="3"/>
  <c r="T191" i="3"/>
  <c r="R191" i="3"/>
  <c r="P191" i="3"/>
  <c r="J191" i="3"/>
  <c r="AZ191" i="3" s="1"/>
  <c r="BE189" i="3"/>
  <c r="BC189" i="3"/>
  <c r="BB189" i="3"/>
  <c r="BA189" i="3"/>
  <c r="AY189" i="3"/>
  <c r="T189" i="3"/>
  <c r="R189" i="3"/>
  <c r="P189" i="3"/>
  <c r="J189" i="3"/>
  <c r="AZ189" i="3" s="1"/>
  <c r="BE187" i="3"/>
  <c r="BC187" i="3"/>
  <c r="BB187" i="3"/>
  <c r="BA187" i="3"/>
  <c r="AY187" i="3"/>
  <c r="T187" i="3"/>
  <c r="R187" i="3"/>
  <c r="P187" i="3"/>
  <c r="J187" i="3"/>
  <c r="AZ187" i="3" s="1"/>
  <c r="BE195" i="3"/>
  <c r="BC195" i="3"/>
  <c r="BB195" i="3"/>
  <c r="BA195" i="3"/>
  <c r="AY195" i="3"/>
  <c r="T195" i="3"/>
  <c r="R195" i="3"/>
  <c r="P195" i="3"/>
  <c r="J195" i="3"/>
  <c r="AZ195" i="3" s="1"/>
  <c r="BE186" i="3"/>
  <c r="BC186" i="3"/>
  <c r="BB186" i="3"/>
  <c r="BA186" i="3"/>
  <c r="AY186" i="3"/>
  <c r="T186" i="3"/>
  <c r="R186" i="3"/>
  <c r="P186" i="3"/>
  <c r="J186" i="3"/>
  <c r="AZ186" i="3" s="1"/>
  <c r="BE185" i="3"/>
  <c r="BC185" i="3"/>
  <c r="BB185" i="3"/>
  <c r="BA185" i="3"/>
  <c r="AY185" i="3"/>
  <c r="T185" i="3"/>
  <c r="R185" i="3"/>
  <c r="P185" i="3"/>
  <c r="J185" i="3"/>
  <c r="AZ185" i="3" s="1"/>
  <c r="BE184" i="3"/>
  <c r="BC184" i="3"/>
  <c r="BB184" i="3"/>
  <c r="BA184" i="3"/>
  <c r="AY184" i="3"/>
  <c r="T184" i="3"/>
  <c r="R184" i="3"/>
  <c r="P184" i="3"/>
  <c r="J184" i="3"/>
  <c r="AZ184" i="3" s="1"/>
  <c r="BE183" i="3"/>
  <c r="BC183" i="3"/>
  <c r="BB183" i="3"/>
  <c r="BA183" i="3"/>
  <c r="AY183" i="3"/>
  <c r="T183" i="3"/>
  <c r="R183" i="3"/>
  <c r="P183" i="3"/>
  <c r="J183" i="3"/>
  <c r="AZ183" i="3" s="1"/>
  <c r="BE182" i="3"/>
  <c r="BC182" i="3"/>
  <c r="BB182" i="3"/>
  <c r="BA182" i="3"/>
  <c r="AY182" i="3"/>
  <c r="T182" i="3"/>
  <c r="R182" i="3"/>
  <c r="P182" i="3"/>
  <c r="J182" i="3"/>
  <c r="AZ182" i="3" s="1"/>
  <c r="BE181" i="3"/>
  <c r="BC181" i="3"/>
  <c r="BB181" i="3"/>
  <c r="BA181" i="3"/>
  <c r="AY181" i="3"/>
  <c r="T181" i="3"/>
  <c r="R181" i="3"/>
  <c r="P181" i="3"/>
  <c r="J181" i="3"/>
  <c r="AZ181" i="3" s="1"/>
  <c r="BE180" i="3"/>
  <c r="BC180" i="3"/>
  <c r="BB180" i="3"/>
  <c r="BA180" i="3"/>
  <c r="AY180" i="3"/>
  <c r="T180" i="3"/>
  <c r="R180" i="3"/>
  <c r="P180" i="3"/>
  <c r="J180" i="3"/>
  <c r="AZ180" i="3" s="1"/>
  <c r="BE179" i="3"/>
  <c r="BC179" i="3"/>
  <c r="BB179" i="3"/>
  <c r="BA179" i="3"/>
  <c r="AY179" i="3"/>
  <c r="T179" i="3"/>
  <c r="R179" i="3"/>
  <c r="P179" i="3"/>
  <c r="J179" i="3"/>
  <c r="AZ179" i="3" s="1"/>
  <c r="BE194" i="3"/>
  <c r="BC194" i="3"/>
  <c r="BB194" i="3"/>
  <c r="BA194" i="3"/>
  <c r="AY194" i="3"/>
  <c r="T194" i="3"/>
  <c r="R194" i="3"/>
  <c r="P194" i="3"/>
  <c r="J194" i="3"/>
  <c r="AZ194" i="3" s="1"/>
  <c r="BE193" i="3"/>
  <c r="BC193" i="3"/>
  <c r="BB193" i="3"/>
  <c r="BA193" i="3"/>
  <c r="AY193" i="3"/>
  <c r="T193" i="3"/>
  <c r="R193" i="3"/>
  <c r="P193" i="3"/>
  <c r="J193" i="3"/>
  <c r="AZ193" i="3" s="1"/>
  <c r="BE192" i="3"/>
  <c r="BC192" i="3"/>
  <c r="BB192" i="3"/>
  <c r="BA192" i="3"/>
  <c r="AY192" i="3"/>
  <c r="T192" i="3"/>
  <c r="R192" i="3"/>
  <c r="P192" i="3"/>
  <c r="J192" i="3"/>
  <c r="AZ192" i="3" s="1"/>
  <c r="BE190" i="3"/>
  <c r="BC190" i="3"/>
  <c r="BB190" i="3"/>
  <c r="BA190" i="3"/>
  <c r="AY190" i="3"/>
  <c r="T190" i="3"/>
  <c r="R190" i="3"/>
  <c r="P190" i="3"/>
  <c r="J190" i="3"/>
  <c r="AZ190" i="3" s="1"/>
  <c r="BE188" i="3"/>
  <c r="BC188" i="3"/>
  <c r="BB188" i="3"/>
  <c r="BA188" i="3"/>
  <c r="AY188" i="3"/>
  <c r="T188" i="3"/>
  <c r="R188" i="3"/>
  <c r="P188" i="3"/>
  <c r="J188" i="3"/>
  <c r="AZ188" i="3" s="1"/>
  <c r="BE178" i="3"/>
  <c r="BC178" i="3"/>
  <c r="BB178" i="3"/>
  <c r="BA178" i="3"/>
  <c r="AY178" i="3"/>
  <c r="T178" i="3"/>
  <c r="R178" i="3"/>
  <c r="P178" i="3"/>
  <c r="J178" i="3"/>
  <c r="AZ178" i="3" s="1"/>
  <c r="BE177" i="3"/>
  <c r="BC177" i="3"/>
  <c r="BB177" i="3"/>
  <c r="BA177" i="3"/>
  <c r="AY177" i="3"/>
  <c r="T177" i="3"/>
  <c r="R177" i="3"/>
  <c r="P177" i="3"/>
  <c r="J177" i="3"/>
  <c r="AZ177" i="3" s="1"/>
  <c r="BE176" i="3"/>
  <c r="BC176" i="3"/>
  <c r="BB176" i="3"/>
  <c r="BA176" i="3"/>
  <c r="AY176" i="3"/>
  <c r="T176" i="3"/>
  <c r="R176" i="3"/>
  <c r="P176" i="3"/>
  <c r="J176" i="3"/>
  <c r="AZ176" i="3" s="1"/>
  <c r="BE175" i="3"/>
  <c r="BC175" i="3"/>
  <c r="BB175" i="3"/>
  <c r="BA175" i="3"/>
  <c r="AY175" i="3"/>
  <c r="T175" i="3"/>
  <c r="R175" i="3"/>
  <c r="P175" i="3"/>
  <c r="J175" i="3"/>
  <c r="AZ175" i="3" s="1"/>
  <c r="BE174" i="3"/>
  <c r="BC174" i="3"/>
  <c r="BB174" i="3"/>
  <c r="BA174" i="3"/>
  <c r="AY174" i="3"/>
  <c r="T174" i="3"/>
  <c r="R174" i="3"/>
  <c r="P174" i="3"/>
  <c r="J174" i="3"/>
  <c r="AZ174" i="3" s="1"/>
  <c r="BE173" i="3"/>
  <c r="BC173" i="3"/>
  <c r="BB173" i="3"/>
  <c r="BA173" i="3"/>
  <c r="AY173" i="3"/>
  <c r="T173" i="3"/>
  <c r="R173" i="3"/>
  <c r="P173" i="3"/>
  <c r="J173" i="3"/>
  <c r="AZ173" i="3" s="1"/>
  <c r="BE161" i="3"/>
  <c r="BC161" i="3"/>
  <c r="BB161" i="3"/>
  <c r="BA161" i="3"/>
  <c r="AY161" i="3"/>
  <c r="T161" i="3"/>
  <c r="R161" i="3"/>
  <c r="P161" i="3"/>
  <c r="J161" i="3"/>
  <c r="AZ161" i="3" s="1"/>
  <c r="BE160" i="3"/>
  <c r="BC160" i="3"/>
  <c r="BB160" i="3"/>
  <c r="BA160" i="3"/>
  <c r="AY160" i="3"/>
  <c r="T160" i="3"/>
  <c r="R160" i="3"/>
  <c r="P160" i="3"/>
  <c r="J160" i="3"/>
  <c r="AZ160" i="3" s="1"/>
  <c r="BE159" i="3"/>
  <c r="BC159" i="3"/>
  <c r="BB159" i="3"/>
  <c r="BA159" i="3"/>
  <c r="AY159" i="3"/>
  <c r="T159" i="3"/>
  <c r="R159" i="3"/>
  <c r="P159" i="3"/>
  <c r="J159" i="3"/>
  <c r="AZ159" i="3" s="1"/>
  <c r="BE158" i="3"/>
  <c r="BC158" i="3"/>
  <c r="BB158" i="3"/>
  <c r="BA158" i="3"/>
  <c r="AY158" i="3"/>
  <c r="T158" i="3"/>
  <c r="R158" i="3"/>
  <c r="P158" i="3"/>
  <c r="J158" i="3"/>
  <c r="AZ158" i="3" s="1"/>
  <c r="BE162" i="3"/>
  <c r="BC162" i="3"/>
  <c r="BB162" i="3"/>
  <c r="BA162" i="3"/>
  <c r="AY162" i="3"/>
  <c r="T162" i="3"/>
  <c r="R162" i="3"/>
  <c r="P162" i="3"/>
  <c r="J162" i="3"/>
  <c r="AZ162" i="3" s="1"/>
  <c r="BE157" i="3"/>
  <c r="BC157" i="3"/>
  <c r="BB157" i="3"/>
  <c r="BA157" i="3"/>
  <c r="AY157" i="3"/>
  <c r="T157" i="3"/>
  <c r="R157" i="3"/>
  <c r="P157" i="3"/>
  <c r="J157" i="3"/>
  <c r="AZ157" i="3" s="1"/>
  <c r="BE156" i="3"/>
  <c r="BC156" i="3"/>
  <c r="BB156" i="3"/>
  <c r="BA156" i="3"/>
  <c r="AY156" i="3"/>
  <c r="T156" i="3"/>
  <c r="R156" i="3"/>
  <c r="P156" i="3"/>
  <c r="J156" i="3"/>
  <c r="AZ156" i="3" s="1"/>
  <c r="BE155" i="3"/>
  <c r="BC155" i="3"/>
  <c r="BB155" i="3"/>
  <c r="BA155" i="3"/>
  <c r="AY155" i="3"/>
  <c r="T155" i="3"/>
  <c r="R155" i="3"/>
  <c r="P155" i="3"/>
  <c r="J155" i="3"/>
  <c r="AZ155" i="3" s="1"/>
  <c r="BE154" i="3"/>
  <c r="BC154" i="3"/>
  <c r="BB154" i="3"/>
  <c r="BA154" i="3"/>
  <c r="AY154" i="3"/>
  <c r="T154" i="3"/>
  <c r="R154" i="3"/>
  <c r="P154" i="3"/>
  <c r="J154" i="3"/>
  <c r="AZ154" i="3" s="1"/>
  <c r="BE153" i="3"/>
  <c r="BC153" i="3"/>
  <c r="BB153" i="3"/>
  <c r="BA153" i="3"/>
  <c r="AY153" i="3"/>
  <c r="T153" i="3"/>
  <c r="R153" i="3"/>
  <c r="P153" i="3"/>
  <c r="J153" i="3"/>
  <c r="AZ153" i="3" s="1"/>
  <c r="BE152" i="3"/>
  <c r="BC152" i="3"/>
  <c r="BB152" i="3"/>
  <c r="BA152" i="3"/>
  <c r="AY152" i="3"/>
  <c r="T152" i="3"/>
  <c r="R152" i="3"/>
  <c r="P152" i="3"/>
  <c r="J152" i="3"/>
  <c r="AZ152" i="3" s="1"/>
  <c r="BE148" i="3"/>
  <c r="BE147" i="3" s="1"/>
  <c r="J147" i="3" s="1"/>
  <c r="J100" i="3" s="1"/>
  <c r="BC148" i="3"/>
  <c r="BB148" i="3"/>
  <c r="BA148" i="3"/>
  <c r="AY148" i="3"/>
  <c r="T148" i="3"/>
  <c r="R148" i="3"/>
  <c r="P148" i="3"/>
  <c r="P147" i="3" s="1"/>
  <c r="J148" i="3"/>
  <c r="AZ148" i="3" s="1"/>
  <c r="T147" i="3"/>
  <c r="R147" i="3"/>
  <c r="BE165" i="3"/>
  <c r="BC165" i="3"/>
  <c r="BB165" i="3"/>
  <c r="BA165" i="3"/>
  <c r="AY165" i="3"/>
  <c r="T165" i="3"/>
  <c r="R165" i="3"/>
  <c r="P165" i="3"/>
  <c r="J165" i="3"/>
  <c r="AZ165" i="3" s="1"/>
  <c r="BE164" i="3"/>
  <c r="BC164" i="3"/>
  <c r="BB164" i="3"/>
  <c r="BA164" i="3"/>
  <c r="AY164" i="3"/>
  <c r="T164" i="3"/>
  <c r="R164" i="3"/>
  <c r="P164" i="3"/>
  <c r="J164" i="3"/>
  <c r="AZ164" i="3" s="1"/>
  <c r="BE163" i="3"/>
  <c r="BC163" i="3"/>
  <c r="BB163" i="3"/>
  <c r="BA163" i="3"/>
  <c r="AY163" i="3"/>
  <c r="T163" i="3"/>
  <c r="R163" i="3"/>
  <c r="P163" i="3"/>
  <c r="J163" i="3"/>
  <c r="AZ163" i="3" s="1"/>
  <c r="BE151" i="3"/>
  <c r="BC151" i="3"/>
  <c r="BB151" i="3"/>
  <c r="BA151" i="3"/>
  <c r="AY151" i="3"/>
  <c r="T151" i="3"/>
  <c r="R151" i="3"/>
  <c r="P151" i="3"/>
  <c r="J151" i="3"/>
  <c r="AZ151" i="3" s="1"/>
  <c r="BE150" i="3"/>
  <c r="BC150" i="3"/>
  <c r="BB150" i="3"/>
  <c r="BA150" i="3"/>
  <c r="AY150" i="3"/>
  <c r="T150" i="3"/>
  <c r="R150" i="3"/>
  <c r="P150" i="3"/>
  <c r="J150" i="3"/>
  <c r="AZ150" i="3" s="1"/>
  <c r="BE144" i="3"/>
  <c r="BC144" i="3"/>
  <c r="BB144" i="3"/>
  <c r="BA144" i="3"/>
  <c r="AY144" i="3"/>
  <c r="T144" i="3"/>
  <c r="R144" i="3"/>
  <c r="P144" i="3"/>
  <c r="J144" i="3"/>
  <c r="AZ144" i="3" s="1"/>
  <c r="BE143" i="3"/>
  <c r="BC143" i="3"/>
  <c r="BB143" i="3"/>
  <c r="BA143" i="3"/>
  <c r="AY143" i="3"/>
  <c r="T143" i="3"/>
  <c r="R143" i="3"/>
  <c r="P143" i="3"/>
  <c r="J143" i="3"/>
  <c r="AZ143" i="3" s="1"/>
  <c r="BE136" i="3"/>
  <c r="BC136" i="3"/>
  <c r="BB136" i="3"/>
  <c r="BA136" i="3"/>
  <c r="AY136" i="3"/>
  <c r="T136" i="3"/>
  <c r="R136" i="3"/>
  <c r="P136" i="3"/>
  <c r="J136" i="3"/>
  <c r="AZ136" i="3" s="1"/>
  <c r="BE139" i="3"/>
  <c r="BC139" i="3"/>
  <c r="BB139" i="3"/>
  <c r="BA139" i="3"/>
  <c r="AY139" i="3"/>
  <c r="T139" i="3"/>
  <c r="R139" i="3"/>
  <c r="P139" i="3"/>
  <c r="J139" i="3"/>
  <c r="AZ139" i="3" s="1"/>
  <c r="BE137" i="3"/>
  <c r="BC137" i="3"/>
  <c r="BB137" i="3"/>
  <c r="BA137" i="3"/>
  <c r="AY137" i="3"/>
  <c r="T137" i="3"/>
  <c r="R137" i="3"/>
  <c r="P137" i="3"/>
  <c r="J137" i="3"/>
  <c r="AZ137" i="3" s="1"/>
  <c r="BE138" i="3"/>
  <c r="BC138" i="3"/>
  <c r="BB138" i="3"/>
  <c r="BA138" i="3"/>
  <c r="AY138" i="3"/>
  <c r="T138" i="3"/>
  <c r="R138" i="3"/>
  <c r="P138" i="3"/>
  <c r="J138" i="3"/>
  <c r="AZ138" i="3" s="1"/>
  <c r="BE135" i="3"/>
  <c r="BC135" i="3"/>
  <c r="BB135" i="3"/>
  <c r="BA135" i="3"/>
  <c r="AY135" i="3"/>
  <c r="T135" i="3"/>
  <c r="R135" i="3"/>
  <c r="P135" i="3"/>
  <c r="J135" i="3"/>
  <c r="AZ135" i="3" s="1"/>
  <c r="BE134" i="3"/>
  <c r="BC134" i="3"/>
  <c r="BB134" i="3"/>
  <c r="BA134" i="3"/>
  <c r="AY134" i="3"/>
  <c r="T134" i="3"/>
  <c r="R134" i="3"/>
  <c r="P134" i="3"/>
  <c r="J134" i="3"/>
  <c r="AZ134" i="3" s="1"/>
  <c r="BE133" i="3"/>
  <c r="BC133" i="3"/>
  <c r="BB133" i="3"/>
  <c r="BA133" i="3"/>
  <c r="AY133" i="3"/>
  <c r="T133" i="3"/>
  <c r="R133" i="3"/>
  <c r="P133" i="3"/>
  <c r="J133" i="3"/>
  <c r="AZ133" i="3" s="1"/>
  <c r="BE132" i="3"/>
  <c r="BC132" i="3"/>
  <c r="BB132" i="3"/>
  <c r="BA132" i="3"/>
  <c r="AY132" i="3"/>
  <c r="T132" i="3"/>
  <c r="R132" i="3"/>
  <c r="P132" i="3"/>
  <c r="J132" i="3"/>
  <c r="AZ132" i="3" s="1"/>
  <c r="BD96" i="1"/>
  <c r="BE198" i="3"/>
  <c r="BE197" i="3" s="1"/>
  <c r="J197" i="3" s="1"/>
  <c r="J103" i="3" s="1"/>
  <c r="BC198" i="3"/>
  <c r="BB198" i="3"/>
  <c r="BA198" i="3"/>
  <c r="AY198" i="3"/>
  <c r="T198" i="3"/>
  <c r="T197" i="3" s="1"/>
  <c r="R198" i="3"/>
  <c r="R197" i="3" s="1"/>
  <c r="P198" i="3"/>
  <c r="J198" i="3"/>
  <c r="AZ198" i="3" s="1"/>
  <c r="P197" i="3"/>
  <c r="BE196" i="3"/>
  <c r="BC196" i="3"/>
  <c r="BB196" i="3"/>
  <c r="BA196" i="3"/>
  <c r="AY196" i="3"/>
  <c r="T196" i="3"/>
  <c r="R196" i="3"/>
  <c r="P196" i="3"/>
  <c r="J196" i="3"/>
  <c r="AZ196" i="3" s="1"/>
  <c r="BE172" i="3"/>
  <c r="BC172" i="3"/>
  <c r="BB172" i="3"/>
  <c r="BA172" i="3"/>
  <c r="AY172" i="3"/>
  <c r="T172" i="3"/>
  <c r="R172" i="3"/>
  <c r="P172" i="3"/>
  <c r="J172" i="3"/>
  <c r="AZ172" i="3" s="1"/>
  <c r="BE171" i="3"/>
  <c r="BC171" i="3"/>
  <c r="BB171" i="3"/>
  <c r="BA171" i="3"/>
  <c r="AY171" i="3"/>
  <c r="T171" i="3"/>
  <c r="R171" i="3"/>
  <c r="P171" i="3"/>
  <c r="J171" i="3"/>
  <c r="AZ171" i="3" s="1"/>
  <c r="BE170" i="3"/>
  <c r="BC170" i="3"/>
  <c r="BB170" i="3"/>
  <c r="BA170" i="3"/>
  <c r="AY170" i="3"/>
  <c r="T170" i="3"/>
  <c r="R170" i="3"/>
  <c r="P170" i="3"/>
  <c r="J170" i="3"/>
  <c r="AZ170" i="3" s="1"/>
  <c r="BE169" i="3"/>
  <c r="BC169" i="3"/>
  <c r="BB169" i="3"/>
  <c r="BA169" i="3"/>
  <c r="AY169" i="3"/>
  <c r="T169" i="3"/>
  <c r="R169" i="3"/>
  <c r="P169" i="3"/>
  <c r="J169" i="3"/>
  <c r="AZ169" i="3" s="1"/>
  <c r="BE168" i="3"/>
  <c r="BC168" i="3"/>
  <c r="BB168" i="3"/>
  <c r="BA168" i="3"/>
  <c r="AY168" i="3"/>
  <c r="T168" i="3"/>
  <c r="T166" i="3" s="1"/>
  <c r="R168" i="3"/>
  <c r="P168" i="3"/>
  <c r="J168" i="3"/>
  <c r="AZ168" i="3" s="1"/>
  <c r="BE167" i="3"/>
  <c r="BC167" i="3"/>
  <c r="BB167" i="3"/>
  <c r="BA167" i="3"/>
  <c r="AY167" i="3"/>
  <c r="T167" i="3"/>
  <c r="R167" i="3"/>
  <c r="P167" i="3"/>
  <c r="J167" i="3"/>
  <c r="AZ167" i="3" s="1"/>
  <c r="BE146" i="3"/>
  <c r="BC146" i="3"/>
  <c r="BB146" i="3"/>
  <c r="BA146" i="3"/>
  <c r="AY146" i="3"/>
  <c r="T146" i="3"/>
  <c r="R146" i="3"/>
  <c r="P146" i="3"/>
  <c r="J146" i="3"/>
  <c r="AZ146" i="3" s="1"/>
  <c r="BE145" i="3"/>
  <c r="BC145" i="3"/>
  <c r="BB145" i="3"/>
  <c r="BA145" i="3"/>
  <c r="AY145" i="3"/>
  <c r="T145" i="3"/>
  <c r="R145" i="3"/>
  <c r="P145" i="3"/>
  <c r="P141" i="3" s="1"/>
  <c r="J145" i="3"/>
  <c r="AZ145" i="3" s="1"/>
  <c r="BE142" i="3"/>
  <c r="BC142" i="3"/>
  <c r="BB142" i="3"/>
  <c r="BA142" i="3"/>
  <c r="AY142" i="3"/>
  <c r="T142" i="3"/>
  <c r="R142" i="3"/>
  <c r="P142" i="3"/>
  <c r="J142" i="3"/>
  <c r="BE140" i="3"/>
  <c r="BC140" i="3"/>
  <c r="BB140" i="3"/>
  <c r="BA140" i="3"/>
  <c r="AY140" i="3"/>
  <c r="T140" i="3"/>
  <c r="R140" i="3"/>
  <c r="P140" i="3"/>
  <c r="J140" i="3"/>
  <c r="AZ140" i="3" s="1"/>
  <c r="BE131" i="3"/>
  <c r="BC131" i="3"/>
  <c r="BB131" i="3"/>
  <c r="BA131" i="3"/>
  <c r="AY131" i="3"/>
  <c r="T131" i="3"/>
  <c r="R131" i="3"/>
  <c r="P131" i="3"/>
  <c r="J131" i="3"/>
  <c r="AZ131" i="3" s="1"/>
  <c r="BE130" i="3"/>
  <c r="BC130" i="3"/>
  <c r="BB130" i="3"/>
  <c r="BA130" i="3"/>
  <c r="AY130" i="3"/>
  <c r="T130" i="3"/>
  <c r="R130" i="3"/>
  <c r="P130" i="3"/>
  <c r="J130" i="3"/>
  <c r="AZ130" i="3" s="1"/>
  <c r="BE129" i="3"/>
  <c r="BC129" i="3"/>
  <c r="BB129" i="3"/>
  <c r="BA129" i="3"/>
  <c r="AY129" i="3"/>
  <c r="T129" i="3"/>
  <c r="R129" i="3"/>
  <c r="P129" i="3"/>
  <c r="J129" i="3"/>
  <c r="AZ129" i="3" s="1"/>
  <c r="BE128" i="3"/>
  <c r="BC128" i="3"/>
  <c r="BB128" i="3"/>
  <c r="BA128" i="3"/>
  <c r="AY128" i="3"/>
  <c r="T128" i="3"/>
  <c r="R128" i="3"/>
  <c r="P128" i="3"/>
  <c r="J128" i="3"/>
  <c r="AZ128" i="3" s="1"/>
  <c r="BE127" i="3"/>
  <c r="BC127" i="3"/>
  <c r="BB127" i="3"/>
  <c r="BA127" i="3"/>
  <c r="AY127" i="3"/>
  <c r="T127" i="3"/>
  <c r="R127" i="3"/>
  <c r="P127" i="3"/>
  <c r="J127" i="3"/>
  <c r="AZ127" i="3" s="1"/>
  <c r="BE126" i="3"/>
  <c r="BC126" i="3"/>
  <c r="BB126" i="3"/>
  <c r="BA126" i="3"/>
  <c r="AY126" i="3"/>
  <c r="T126" i="3"/>
  <c r="R126" i="3"/>
  <c r="P126" i="3"/>
  <c r="J126" i="3"/>
  <c r="AZ126" i="3" s="1"/>
  <c r="E115" i="3"/>
  <c r="E87" i="3"/>
  <c r="J37" i="3"/>
  <c r="J36" i="3"/>
  <c r="J35" i="3"/>
  <c r="J24" i="3"/>
  <c r="E24" i="3"/>
  <c r="J23" i="3"/>
  <c r="J21" i="3"/>
  <c r="E21" i="3"/>
  <c r="J20" i="3"/>
  <c r="J18" i="3"/>
  <c r="E18" i="3"/>
  <c r="J17" i="3"/>
  <c r="J15" i="3"/>
  <c r="E15" i="3"/>
  <c r="J14" i="3"/>
  <c r="J12" i="3"/>
  <c r="F12" i="3"/>
  <c r="E7" i="3"/>
  <c r="BA132" i="2"/>
  <c r="AY132" i="2"/>
  <c r="AX132" i="2"/>
  <c r="AW132" i="2"/>
  <c r="AU132" i="2"/>
  <c r="T132" i="2"/>
  <c r="R132" i="2"/>
  <c r="P132" i="2"/>
  <c r="J132" i="2"/>
  <c r="AV132" i="2" s="1"/>
  <c r="BA156" i="2"/>
  <c r="AY156" i="2"/>
  <c r="AX156" i="2"/>
  <c r="AW156" i="2"/>
  <c r="AU156" i="2"/>
  <c r="T156" i="2"/>
  <c r="R156" i="2"/>
  <c r="P156" i="2"/>
  <c r="J156" i="2"/>
  <c r="AV156" i="2" s="1"/>
  <c r="BA164" i="2"/>
  <c r="AY164" i="2"/>
  <c r="AX164" i="2"/>
  <c r="AW164" i="2"/>
  <c r="AU164" i="2"/>
  <c r="T164" i="2"/>
  <c r="R164" i="2"/>
  <c r="P164" i="2"/>
  <c r="J164" i="2"/>
  <c r="AV164" i="2" s="1"/>
  <c r="BA162" i="2"/>
  <c r="AY162" i="2"/>
  <c r="AX162" i="2"/>
  <c r="AW162" i="2"/>
  <c r="AU162" i="2"/>
  <c r="T162" i="2"/>
  <c r="R162" i="2"/>
  <c r="P162" i="2"/>
  <c r="J162" i="2"/>
  <c r="AV162" i="2" s="1"/>
  <c r="BA159" i="2"/>
  <c r="AY159" i="2"/>
  <c r="AX159" i="2"/>
  <c r="AW159" i="2"/>
  <c r="AU159" i="2"/>
  <c r="T159" i="2"/>
  <c r="R159" i="2"/>
  <c r="P159" i="2"/>
  <c r="J159" i="2"/>
  <c r="AV159" i="2" s="1"/>
  <c r="BA189" i="2"/>
  <c r="AY189" i="2"/>
  <c r="AX189" i="2"/>
  <c r="AW189" i="2"/>
  <c r="AU189" i="2"/>
  <c r="T189" i="2"/>
  <c r="R189" i="2"/>
  <c r="P189" i="2"/>
  <c r="J189" i="2"/>
  <c r="AV189" i="2" s="1"/>
  <c r="BA188" i="2"/>
  <c r="AY188" i="2"/>
  <c r="AX188" i="2"/>
  <c r="AW188" i="2"/>
  <c r="AU188" i="2"/>
  <c r="T188" i="2"/>
  <c r="R188" i="2"/>
  <c r="P188" i="2"/>
  <c r="J188" i="2"/>
  <c r="AV188" i="2" s="1"/>
  <c r="BA187" i="2"/>
  <c r="AY187" i="2"/>
  <c r="AX187" i="2"/>
  <c r="AW187" i="2"/>
  <c r="AU187" i="2"/>
  <c r="T187" i="2"/>
  <c r="R187" i="2"/>
  <c r="P187" i="2"/>
  <c r="J187" i="2"/>
  <c r="AV187" i="2" s="1"/>
  <c r="BA186" i="2"/>
  <c r="AY186" i="2"/>
  <c r="AX186" i="2"/>
  <c r="AW186" i="2"/>
  <c r="AU186" i="2"/>
  <c r="T186" i="2"/>
  <c r="R186" i="2"/>
  <c r="P186" i="2"/>
  <c r="AV186" i="2"/>
  <c r="T185" i="2"/>
  <c r="R185" i="2"/>
  <c r="P185" i="2"/>
  <c r="BA184" i="2"/>
  <c r="AY184" i="2"/>
  <c r="AX184" i="2"/>
  <c r="AW184" i="2"/>
  <c r="AU184" i="2"/>
  <c r="T184" i="2"/>
  <c r="R184" i="2"/>
  <c r="P184" i="2"/>
  <c r="J184" i="2"/>
  <c r="AV184" i="2" s="1"/>
  <c r="BA183" i="2"/>
  <c r="AY183" i="2"/>
  <c r="AX183" i="2"/>
  <c r="AW183" i="2"/>
  <c r="AU183" i="2"/>
  <c r="T183" i="2"/>
  <c r="T182" i="2" s="1"/>
  <c r="R183" i="2"/>
  <c r="R182" i="2" s="1"/>
  <c r="P183" i="2"/>
  <c r="P182" i="2" s="1"/>
  <c r="J183" i="2"/>
  <c r="AV183" i="2" s="1"/>
  <c r="BA181" i="2"/>
  <c r="AY181" i="2"/>
  <c r="AX181" i="2"/>
  <c r="AW181" i="2"/>
  <c r="AU181" i="2"/>
  <c r="T181" i="2"/>
  <c r="R181" i="2"/>
  <c r="P181" i="2"/>
  <c r="J181" i="2"/>
  <c r="AV181" i="2" s="1"/>
  <c r="BA180" i="2"/>
  <c r="AY180" i="2"/>
  <c r="AX180" i="2"/>
  <c r="AW180" i="2"/>
  <c r="AU180" i="2"/>
  <c r="T180" i="2"/>
  <c r="R180" i="2"/>
  <c r="P180" i="2"/>
  <c r="J180" i="2"/>
  <c r="AV180" i="2" s="1"/>
  <c r="BA179" i="2"/>
  <c r="AY179" i="2"/>
  <c r="AX179" i="2"/>
  <c r="AW179" i="2"/>
  <c r="AU179" i="2"/>
  <c r="T179" i="2"/>
  <c r="R179" i="2"/>
  <c r="P179" i="2"/>
  <c r="J179" i="2"/>
  <c r="AV179" i="2" s="1"/>
  <c r="BA178" i="2"/>
  <c r="AY178" i="2"/>
  <c r="AX178" i="2"/>
  <c r="AW178" i="2"/>
  <c r="AU178" i="2"/>
  <c r="T178" i="2"/>
  <c r="R178" i="2"/>
  <c r="P178" i="2"/>
  <c r="J178" i="2"/>
  <c r="BA172" i="2"/>
  <c r="AY172" i="2"/>
  <c r="AX172" i="2"/>
  <c r="AW172" i="2"/>
  <c r="AU172" i="2"/>
  <c r="T172" i="2"/>
  <c r="R172" i="2"/>
  <c r="P172" i="2"/>
  <c r="J172" i="2"/>
  <c r="AV172" i="2" s="1"/>
  <c r="BA173" i="2"/>
  <c r="AY173" i="2"/>
  <c r="AX173" i="2"/>
  <c r="AW173" i="2"/>
  <c r="AU173" i="2"/>
  <c r="T173" i="2"/>
  <c r="R173" i="2"/>
  <c r="P173" i="2"/>
  <c r="J173" i="2"/>
  <c r="AV173" i="2" s="1"/>
  <c r="BA171" i="2"/>
  <c r="AY171" i="2"/>
  <c r="AX171" i="2"/>
  <c r="AW171" i="2"/>
  <c r="AU171" i="2"/>
  <c r="T171" i="2"/>
  <c r="R171" i="2"/>
  <c r="P171" i="2"/>
  <c r="J171" i="2"/>
  <c r="AV171" i="2" s="1"/>
  <c r="BA170" i="2"/>
  <c r="AY170" i="2"/>
  <c r="AX170" i="2"/>
  <c r="AW170" i="2"/>
  <c r="AU170" i="2"/>
  <c r="T170" i="2"/>
  <c r="R170" i="2"/>
  <c r="P170" i="2"/>
  <c r="J170" i="2"/>
  <c r="AV170" i="2" s="1"/>
  <c r="BA169" i="2"/>
  <c r="AY169" i="2"/>
  <c r="AX169" i="2"/>
  <c r="AW169" i="2"/>
  <c r="AU169" i="2"/>
  <c r="T169" i="2"/>
  <c r="R169" i="2"/>
  <c r="P169" i="2"/>
  <c r="J169" i="2"/>
  <c r="AV169" i="2" s="1"/>
  <c r="BA168" i="2"/>
  <c r="AY168" i="2"/>
  <c r="AX168" i="2"/>
  <c r="AW168" i="2"/>
  <c r="AU168" i="2"/>
  <c r="T168" i="2"/>
  <c r="R168" i="2"/>
  <c r="P168" i="2"/>
  <c r="J168" i="2"/>
  <c r="AV168" i="2" s="1"/>
  <c r="BA167" i="2"/>
  <c r="AY167" i="2"/>
  <c r="AX167" i="2"/>
  <c r="AW167" i="2"/>
  <c r="AU167" i="2"/>
  <c r="T167" i="2"/>
  <c r="R167" i="2"/>
  <c r="P167" i="2"/>
  <c r="J167" i="2"/>
  <c r="AV167" i="2" s="1"/>
  <c r="BA166" i="2"/>
  <c r="AY166" i="2"/>
  <c r="AX166" i="2"/>
  <c r="AW166" i="2"/>
  <c r="AU166" i="2"/>
  <c r="T166" i="2"/>
  <c r="R166" i="2"/>
  <c r="P166" i="2"/>
  <c r="J166" i="2"/>
  <c r="AV166" i="2" s="1"/>
  <c r="BA165" i="2"/>
  <c r="AY165" i="2"/>
  <c r="AX165" i="2"/>
  <c r="AW165" i="2"/>
  <c r="AU165" i="2"/>
  <c r="T165" i="2"/>
  <c r="R165" i="2"/>
  <c r="P165" i="2"/>
  <c r="J165" i="2"/>
  <c r="AV165" i="2" s="1"/>
  <c r="BA160" i="2"/>
  <c r="AY160" i="2"/>
  <c r="AX160" i="2"/>
  <c r="AW160" i="2"/>
  <c r="AU160" i="2"/>
  <c r="T160" i="2"/>
  <c r="R160" i="2"/>
  <c r="P160" i="2"/>
  <c r="J160" i="2"/>
  <c r="AV160" i="2" s="1"/>
  <c r="BA152" i="2"/>
  <c r="BA151" i="2" s="1"/>
  <c r="J151" i="2" s="1"/>
  <c r="J101" i="2" s="1"/>
  <c r="AY152" i="2"/>
  <c r="AX152" i="2"/>
  <c r="AW152" i="2"/>
  <c r="AU152" i="2"/>
  <c r="T152" i="2"/>
  <c r="T151" i="2" s="1"/>
  <c r="R152" i="2"/>
  <c r="R151" i="2" s="1"/>
  <c r="P152" i="2"/>
  <c r="P151" i="2" s="1"/>
  <c r="J152" i="2"/>
  <c r="AV152" i="2" s="1"/>
  <c r="BA139" i="2"/>
  <c r="AY139" i="2"/>
  <c r="AX139" i="2"/>
  <c r="AW139" i="2"/>
  <c r="AU139" i="2"/>
  <c r="T139" i="2"/>
  <c r="R139" i="2"/>
  <c r="P139" i="2"/>
  <c r="J139" i="2"/>
  <c r="AV139" i="2" s="1"/>
  <c r="BA142" i="2"/>
  <c r="AY142" i="2"/>
  <c r="AX142" i="2"/>
  <c r="AW142" i="2"/>
  <c r="AU142" i="2"/>
  <c r="T142" i="2"/>
  <c r="R142" i="2"/>
  <c r="P142" i="2"/>
  <c r="J142" i="2"/>
  <c r="AV142" i="2" s="1"/>
  <c r="BA141" i="2"/>
  <c r="AY141" i="2"/>
  <c r="AX141" i="2"/>
  <c r="AW141" i="2"/>
  <c r="AU141" i="2"/>
  <c r="T141" i="2"/>
  <c r="R141" i="2"/>
  <c r="P141" i="2"/>
  <c r="J141" i="2"/>
  <c r="AV141" i="2" s="1"/>
  <c r="BA140" i="2"/>
  <c r="AY140" i="2"/>
  <c r="AX140" i="2"/>
  <c r="AW140" i="2"/>
  <c r="AU140" i="2"/>
  <c r="T140" i="2"/>
  <c r="R140" i="2"/>
  <c r="P140" i="2"/>
  <c r="J140" i="2"/>
  <c r="AV140" i="2" s="1"/>
  <c r="BA138" i="2"/>
  <c r="AY138" i="2"/>
  <c r="AX138" i="2"/>
  <c r="AW138" i="2"/>
  <c r="AU138" i="2"/>
  <c r="T138" i="2"/>
  <c r="R138" i="2"/>
  <c r="P138" i="2"/>
  <c r="J138" i="2"/>
  <c r="AV138" i="2" s="1"/>
  <c r="F12" i="2"/>
  <c r="F89" i="2" s="1"/>
  <c r="J37" i="2"/>
  <c r="AV100" i="1" s="1"/>
  <c r="AT100" i="1" s="1"/>
  <c r="J36" i="2"/>
  <c r="AY95" i="1" s="1"/>
  <c r="J35" i="2"/>
  <c r="AX95" i="1" s="1"/>
  <c r="AY177" i="2"/>
  <c r="AX177" i="2"/>
  <c r="AW177" i="2"/>
  <c r="AU177" i="2"/>
  <c r="T177" i="2"/>
  <c r="T176" i="2" s="1"/>
  <c r="T175" i="2" s="1"/>
  <c r="R177" i="2"/>
  <c r="R176" i="2" s="1"/>
  <c r="R175" i="2" s="1"/>
  <c r="P177" i="2"/>
  <c r="P176" i="2" s="1"/>
  <c r="P175" i="2" s="1"/>
  <c r="AY174" i="2"/>
  <c r="AX174" i="2"/>
  <c r="AW174" i="2"/>
  <c r="AU174" i="2"/>
  <c r="T174" i="2"/>
  <c r="R174" i="2"/>
  <c r="P174" i="2"/>
  <c r="AY158" i="2"/>
  <c r="AX158" i="2"/>
  <c r="AW158" i="2"/>
  <c r="AU158" i="2"/>
  <c r="T158" i="2"/>
  <c r="R158" i="2"/>
  <c r="P158" i="2"/>
  <c r="AY155" i="2"/>
  <c r="AX155" i="2"/>
  <c r="AW155" i="2"/>
  <c r="AU155" i="2"/>
  <c r="T155" i="2"/>
  <c r="R155" i="2"/>
  <c r="P155" i="2"/>
  <c r="AY150" i="2"/>
  <c r="AX150" i="2"/>
  <c r="AW150" i="2"/>
  <c r="AU150" i="2"/>
  <c r="T150" i="2"/>
  <c r="R150" i="2"/>
  <c r="P150" i="2"/>
  <c r="AY148" i="2"/>
  <c r="AX148" i="2"/>
  <c r="AW148" i="2"/>
  <c r="AU148" i="2"/>
  <c r="T148" i="2"/>
  <c r="R148" i="2"/>
  <c r="P148" i="2"/>
  <c r="AY147" i="2"/>
  <c r="AX147" i="2"/>
  <c r="AW147" i="2"/>
  <c r="AU147" i="2"/>
  <c r="T147" i="2"/>
  <c r="R147" i="2"/>
  <c r="P147" i="2"/>
  <c r="AY146" i="2"/>
  <c r="AX146" i="2"/>
  <c r="AW146" i="2"/>
  <c r="AU146" i="2"/>
  <c r="T146" i="2"/>
  <c r="R146" i="2"/>
  <c r="P146" i="2"/>
  <c r="AY145" i="2"/>
  <c r="AX145" i="2"/>
  <c r="AW145" i="2"/>
  <c r="AU145" i="2"/>
  <c r="T145" i="2"/>
  <c r="R145" i="2"/>
  <c r="P145" i="2"/>
  <c r="AY144" i="2"/>
  <c r="AX144" i="2"/>
  <c r="AW144" i="2"/>
  <c r="AU144" i="2"/>
  <c r="T144" i="2"/>
  <c r="R144" i="2"/>
  <c r="P144" i="2"/>
  <c r="AY136" i="2"/>
  <c r="AX136" i="2"/>
  <c r="AW136" i="2"/>
  <c r="AU136" i="2"/>
  <c r="T136" i="2"/>
  <c r="R136" i="2"/>
  <c r="P136" i="2"/>
  <c r="AY135" i="2"/>
  <c r="AX135" i="2"/>
  <c r="AW135" i="2"/>
  <c r="AU135" i="2"/>
  <c r="T135" i="2"/>
  <c r="R135" i="2"/>
  <c r="P135" i="2"/>
  <c r="AY134" i="2"/>
  <c r="AX134" i="2"/>
  <c r="AW134" i="2"/>
  <c r="AU134" i="2"/>
  <c r="T134" i="2"/>
  <c r="R134" i="2"/>
  <c r="P134" i="2"/>
  <c r="AY133" i="2"/>
  <c r="AX133" i="2"/>
  <c r="AW133" i="2"/>
  <c r="AU133" i="2"/>
  <c r="T133" i="2"/>
  <c r="R133" i="2"/>
  <c r="P133" i="2"/>
  <c r="AY131" i="2"/>
  <c r="AX131" i="2"/>
  <c r="AW131" i="2"/>
  <c r="AU131" i="2"/>
  <c r="T131" i="2"/>
  <c r="R131" i="2"/>
  <c r="P131" i="2"/>
  <c r="AU100" i="1" s="1"/>
  <c r="AY130" i="2"/>
  <c r="AX130" i="2"/>
  <c r="AW130" i="2"/>
  <c r="AU130" i="2"/>
  <c r="T130" i="2"/>
  <c r="R130" i="2"/>
  <c r="P130" i="2"/>
  <c r="AU99" i="1" s="1"/>
  <c r="E119" i="2"/>
  <c r="E87" i="2"/>
  <c r="J24" i="2"/>
  <c r="E24" i="2"/>
  <c r="J124" i="2" s="1"/>
  <c r="J23" i="2"/>
  <c r="J21" i="2"/>
  <c r="E21" i="2"/>
  <c r="J91" i="2" s="1"/>
  <c r="J20" i="2"/>
  <c r="J18" i="2"/>
  <c r="E18" i="2"/>
  <c r="F124" i="2" s="1"/>
  <c r="J17" i="2"/>
  <c r="J15" i="2"/>
  <c r="E15" i="2"/>
  <c r="F123" i="2" s="1"/>
  <c r="J14" i="2"/>
  <c r="J12" i="2"/>
  <c r="J121" i="2" s="1"/>
  <c r="E7" i="2"/>
  <c r="E117" i="2" s="1"/>
  <c r="L90" i="1"/>
  <c r="AM90" i="1"/>
  <c r="AM89" i="1"/>
  <c r="L89" i="1"/>
  <c r="AM87" i="1"/>
  <c r="L87" i="1"/>
  <c r="L85" i="1"/>
  <c r="J144" i="2"/>
  <c r="BA136" i="2"/>
  <c r="J158" i="2"/>
  <c r="J174" i="2"/>
  <c r="J136" i="2"/>
  <c r="J133" i="2"/>
  <c r="J131" i="2"/>
  <c r="J155" i="2"/>
  <c r="J177" i="2"/>
  <c r="BA158" i="2"/>
  <c r="BA148" i="2"/>
  <c r="BA147" i="2"/>
  <c r="BA134" i="2"/>
  <c r="J148" i="2"/>
  <c r="BA150" i="2"/>
  <c r="BA133" i="2"/>
  <c r="BA144" i="2"/>
  <c r="BA155" i="2"/>
  <c r="J147" i="2"/>
  <c r="BA130" i="2"/>
  <c r="BA145" i="2"/>
  <c r="BA135" i="2"/>
  <c r="BA146" i="2"/>
  <c r="BA131" i="2"/>
  <c r="J145" i="2"/>
  <c r="AS94" i="1"/>
  <c r="BA177" i="2"/>
  <c r="J130" i="2"/>
  <c r="J146" i="2"/>
  <c r="J134" i="2"/>
  <c r="BA174" i="2"/>
  <c r="J135" i="2"/>
  <c r="R133" i="4" l="1"/>
  <c r="P125" i="3"/>
  <c r="P149" i="3"/>
  <c r="T125" i="3"/>
  <c r="T124" i="3" s="1"/>
  <c r="T123" i="3" s="1"/>
  <c r="P166" i="3"/>
  <c r="R166" i="3"/>
  <c r="R125" i="3"/>
  <c r="R124" i="3" s="1"/>
  <c r="R123" i="3" s="1"/>
  <c r="T141" i="3"/>
  <c r="R149" i="3"/>
  <c r="R141" i="3"/>
  <c r="T149" i="3"/>
  <c r="BE141" i="3"/>
  <c r="J141" i="3" s="1"/>
  <c r="J99" i="3" s="1"/>
  <c r="P124" i="3"/>
  <c r="P123" i="3" s="1"/>
  <c r="BA182" i="2"/>
  <c r="J182" i="2" s="1"/>
  <c r="J106" i="2" s="1"/>
  <c r="F121" i="2"/>
  <c r="R137" i="2"/>
  <c r="BA137" i="2"/>
  <c r="J137" i="2" s="1"/>
  <c r="J99" i="2" s="1"/>
  <c r="BA176" i="2"/>
  <c r="BE166" i="3"/>
  <c r="J166" i="3" s="1"/>
  <c r="J102" i="3" s="1"/>
  <c r="BE149" i="3"/>
  <c r="J149" i="3" s="1"/>
  <c r="J101" i="3" s="1"/>
  <c r="F37" i="3"/>
  <c r="BE125" i="3"/>
  <c r="J125" i="3" s="1"/>
  <c r="J98" i="3" s="1"/>
  <c r="F36" i="3"/>
  <c r="BK133" i="4"/>
  <c r="J133" i="4" s="1"/>
  <c r="J96" i="4" s="1"/>
  <c r="F35" i="3"/>
  <c r="J33" i="3"/>
  <c r="J30" i="4"/>
  <c r="BA185" i="2"/>
  <c r="F33" i="3"/>
  <c r="T137" i="2"/>
  <c r="P137" i="2"/>
  <c r="AW96" i="1"/>
  <c r="AW97" i="1"/>
  <c r="AV98" i="1"/>
  <c r="AX96" i="1"/>
  <c r="AV99" i="1"/>
  <c r="AX97" i="1"/>
  <c r="AW98" i="1"/>
  <c r="AY96" i="1"/>
  <c r="AW99" i="1"/>
  <c r="AY97" i="1"/>
  <c r="AX98" i="1"/>
  <c r="AZ142" i="3"/>
  <c r="E113" i="3"/>
  <c r="E85" i="3"/>
  <c r="F117" i="3"/>
  <c r="F89" i="3"/>
  <c r="J117" i="3"/>
  <c r="J89" i="3"/>
  <c r="F119" i="3"/>
  <c r="F91" i="3"/>
  <c r="F120" i="3"/>
  <c r="F92" i="3"/>
  <c r="J119" i="3"/>
  <c r="J91" i="3"/>
  <c r="J120" i="3"/>
  <c r="J92" i="3"/>
  <c r="AV178" i="2"/>
  <c r="T143" i="2"/>
  <c r="BA129" i="2"/>
  <c r="J129" i="2" s="1"/>
  <c r="J98" i="2" s="1"/>
  <c r="T154" i="2"/>
  <c r="T153" i="2" s="1"/>
  <c r="R154" i="2"/>
  <c r="R153" i="2"/>
  <c r="R129" i="2"/>
  <c r="P154" i="2"/>
  <c r="P153" i="2" s="1"/>
  <c r="P129" i="2"/>
  <c r="AU98" i="1" s="1"/>
  <c r="BA154" i="2"/>
  <c r="J154" i="2" s="1"/>
  <c r="J103" i="2" s="1"/>
  <c r="BA143" i="2"/>
  <c r="J143" i="2" s="1"/>
  <c r="J100" i="2" s="1"/>
  <c r="P143" i="2"/>
  <c r="R143" i="2"/>
  <c r="T129" i="2"/>
  <c r="AV146" i="2"/>
  <c r="F92" i="2"/>
  <c r="AV134" i="2"/>
  <c r="J123" i="2"/>
  <c r="J89" i="2"/>
  <c r="AV131" i="2"/>
  <c r="AV135" i="2"/>
  <c r="AV177" i="2"/>
  <c r="E85" i="2"/>
  <c r="J92" i="2"/>
  <c r="AV144" i="2"/>
  <c r="AV158" i="2"/>
  <c r="AV155" i="2"/>
  <c r="F91" i="2"/>
  <c r="AV130" i="2"/>
  <c r="AV148" i="2"/>
  <c r="AV174" i="2"/>
  <c r="AV150" i="2"/>
  <c r="AV133" i="2"/>
  <c r="AV136" i="2"/>
  <c r="AV145" i="2"/>
  <c r="AV147" i="2"/>
  <c r="J33" i="2"/>
  <c r="AV95" i="1" s="1"/>
  <c r="F37" i="2"/>
  <c r="AZ100" i="1" s="1"/>
  <c r="F33" i="2"/>
  <c r="AZ95" i="1" s="1"/>
  <c r="F36" i="2"/>
  <c r="BC95" i="1" s="1"/>
  <c r="F35" i="2"/>
  <c r="BB95" i="1" s="1"/>
  <c r="BA175" i="2" l="1"/>
  <c r="J185" i="2"/>
  <c r="J107" i="2" s="1"/>
  <c r="BE124" i="3"/>
  <c r="BE123" i="3" s="1"/>
  <c r="J123" i="3" s="1"/>
  <c r="T128" i="2"/>
  <c r="T127" i="2" s="1"/>
  <c r="J176" i="2"/>
  <c r="J105" i="2" s="1"/>
  <c r="J34" i="4"/>
  <c r="J39" i="4" s="1"/>
  <c r="AN97" i="1" s="1"/>
  <c r="F34" i="4"/>
  <c r="AG97" i="1"/>
  <c r="BA153" i="2"/>
  <c r="J153" i="2" s="1"/>
  <c r="J102" i="2" s="1"/>
  <c r="BD95" i="1"/>
  <c r="BD94" i="1" s="1"/>
  <c r="W33" i="1" s="1"/>
  <c r="AT99" i="1"/>
  <c r="AT98" i="1"/>
  <c r="BA96" i="1"/>
  <c r="BA97" i="1"/>
  <c r="AZ98" i="1"/>
  <c r="BB96" i="1"/>
  <c r="AZ99" i="1"/>
  <c r="BB97" i="1"/>
  <c r="BA98" i="1"/>
  <c r="BC96" i="1"/>
  <c r="BA99" i="1"/>
  <c r="BC97" i="1"/>
  <c r="BB98" i="1"/>
  <c r="J34" i="3"/>
  <c r="F34" i="3"/>
  <c r="BA128" i="2"/>
  <c r="R128" i="2"/>
  <c r="R127" i="2" s="1"/>
  <c r="P128" i="2"/>
  <c r="P127" i="2" s="1"/>
  <c r="AU95" i="1" s="1"/>
  <c r="J175" i="2"/>
  <c r="J104" i="2" s="1"/>
  <c r="AZ94" i="1"/>
  <c r="W29" i="1" s="1"/>
  <c r="BB94" i="1"/>
  <c r="W31" i="1" s="1"/>
  <c r="BC94" i="1"/>
  <c r="W32" i="1" s="1"/>
  <c r="J124" i="3" l="1"/>
  <c r="J97" i="3" s="1"/>
  <c r="J96" i="3"/>
  <c r="J30" i="3"/>
  <c r="AG96" i="1" s="1"/>
  <c r="AU96" i="1"/>
  <c r="AU97" i="1"/>
  <c r="BA127" i="2"/>
  <c r="J127" i="2" s="1"/>
  <c r="J30" i="2" s="1"/>
  <c r="J128" i="2"/>
  <c r="J97" i="2" s="1"/>
  <c r="AU94" i="1"/>
  <c r="AX94" i="1"/>
  <c r="AV94" i="1"/>
  <c r="AK29" i="1" s="1"/>
  <c r="AY94" i="1"/>
  <c r="J96" i="2" l="1"/>
  <c r="J39" i="3"/>
  <c r="AN96" i="1" s="1"/>
  <c r="AG95" i="1"/>
  <c r="AG94" i="1" s="1"/>
  <c r="J34" i="2"/>
  <c r="AV97" i="1" s="1"/>
  <c r="AT97" i="1" s="1"/>
  <c r="F34" i="2"/>
  <c r="AZ97" i="1" s="1"/>
  <c r="AZ96" i="1" l="1"/>
  <c r="BA95" i="1"/>
  <c r="BA94" i="1" s="1"/>
  <c r="AW94" i="1" s="1"/>
  <c r="AT94" i="1" s="1"/>
  <c r="AV96" i="1"/>
  <c r="AT96" i="1" s="1"/>
  <c r="AW95" i="1"/>
  <c r="AT95" i="1" s="1"/>
  <c r="AN95" i="1" s="1"/>
  <c r="AN94" i="1" s="1"/>
  <c r="J39" i="2"/>
  <c r="AK26" i="1"/>
  <c r="W30" i="1" s="1"/>
  <c r="AY99" i="1" l="1"/>
  <c r="AX100" i="1"/>
  <c r="AK35" i="1"/>
  <c r="AK30" i="1" s="1"/>
</calcChain>
</file>

<file path=xl/sharedStrings.xml><?xml version="1.0" encoding="utf-8"?>
<sst xmlns="http://schemas.openxmlformats.org/spreadsheetml/2006/main" count="5404" uniqueCount="1344">
  <si>
    <t>Export Komplet</t>
  </si>
  <si>
    <t/>
  </si>
  <si>
    <t>2.0</t>
  </si>
  <si>
    <t>False</t>
  </si>
  <si>
    <t>{b1bd8fff-229a-42df-88c1-f556cc288671}</t>
  </si>
  <si>
    <t>&gt;&gt;  skryté stĺpce  &lt;&lt;</t>
  </si>
  <si>
    <t>0,01</t>
  </si>
  <si>
    <t>23</t>
  </si>
  <si>
    <t>REKAPITULÁCIA STAVBY</t>
  </si>
  <si>
    <t>v ---  nižšie sa nachádzajú doplnkové a pomocné údaje k zostavám  --- v</t>
  </si>
  <si>
    <t>0,001</t>
  </si>
  <si>
    <t>Kód:</t>
  </si>
  <si>
    <t>Stavba:</t>
  </si>
  <si>
    <t>JKSO:</t>
  </si>
  <si>
    <t>KS:</t>
  </si>
  <si>
    <t>Miesto:</t>
  </si>
  <si>
    <t xml:space="preserve"> </t>
  </si>
  <si>
    <t>Dátum:</t>
  </si>
  <si>
    <t>Objednávateľ:</t>
  </si>
  <si>
    <t>IČO:</t>
  </si>
  <si>
    <t>IČ DPH:</t>
  </si>
  <si>
    <t>Zhotoviteľ:</t>
  </si>
  <si>
    <t>Projektant:</t>
  </si>
  <si>
    <t>Spracovateľ:</t>
  </si>
  <si>
    <t>True</t>
  </si>
  <si>
    <t>Poznámka:</t>
  </si>
  <si>
    <t>Cena bez DPH</t>
  </si>
  <si>
    <t>Sadzba dane</t>
  </si>
  <si>
    <t>Základ dane</t>
  </si>
  <si>
    <t>Výška dane</t>
  </si>
  <si>
    <t>DPH</t>
  </si>
  <si>
    <t>základná</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</si>
  <si>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</si>
  <si>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</si>
  <si>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</si>
  <si>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</si>
  <si>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</si>
  <si>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</si>
  <si>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</si>
  <si>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</si>
  <si>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</si>
  <si>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</si>
  <si>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</si>
  <si>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</si>
  <si>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</si>
  <si>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</si>
  <si>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</si>
  <si>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</si>
  <si>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Popis</t>
  </si>
  <si>
    <t>Cena bez DPH [EUR]</t>
  </si>
  <si>
    <t>Cena s DPH [EUR]</t>
  </si>
  <si>
    <t>Typ</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</si>
  <si>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</si>
  <si>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</si>
  <si>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</si>
  <si>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</si>
  <si>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</si>
  <si>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</si>
  <si>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</si>
  <si>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</si>
  <si>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</si>
  <si>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</si>
  <si>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</si>
  <si>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</si>
  <si>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Náklady z rozpočtov</t>
  </si>
  <si>
    <t>D</t>
  </si>
  <si>
    <t>0</t>
  </si>
  <si>
    <t>###NOIMPORT###</t>
  </si>
  <si>
    <t>IMPORT</t>
  </si>
  <si>
    <t>{00000000-0000-0000-0000-000000000000}</t>
  </si>
  <si>
    <t>/</t>
  </si>
  <si>
    <t>STA</t>
  </si>
  <si>
    <t>1</t>
  </si>
  <si>
    <t>{91f08731-7ee7-4ce7-a65e-f41a6a20a5d8}</t>
  </si>
  <si>
    <t>KRYCÍ LIST ROZPOČTU</t>
  </si>
  <si>
    <t>Objekt:</t>
  </si>
  <si>
    <t>REKAPITULÁCIA ROZPOČTU</t>
  </si>
  <si>
    <t>Kód dielu - Popis</t>
  </si>
  <si>
    <t>Cena celkom [EUR]</t>
  </si>
  <si>
    <t>Náklady z rozpočtu</t>
  </si>
  <si>
    <t>-1</t>
  </si>
  <si>
    <t>HSV - Práce a dodávky HSV</t>
  </si>
  <si>
    <t xml:space="preserve">    1 - Zemné práce</t>
  </si>
  <si>
    <t xml:space="preserve">    9 - Ostatné konštrukcie a práce-búranie</t>
  </si>
  <si>
    <t>PSV - Práce a dodávky PSV</t>
  </si>
  <si>
    <t xml:space="preserve">    767 - Konštrukcie doplnkové kovové</t>
  </si>
  <si>
    <t>M - Práce a dodávky M</t>
  </si>
  <si>
    <t xml:space="preserve">    21-M - Elektromontáže</t>
  </si>
  <si>
    <t>ROZPOČET</t>
  </si>
  <si>
    <t>PČ</t>
  </si>
  <si>
    <t>MJ</t>
  </si>
  <si>
    <t>Množstvo</t>
  </si>
  <si>
    <t>J.cena [EUR]</t>
  </si>
  <si>
    <t>Cenová sústava</t>
  </si>
  <si>
    <t>J. Nh [h]</t>
  </si>
  <si>
    <t>Nh celkom [h]</t>
  </si>
  <si>
    <t>J. hmotnosť [t]</t>
  </si>
  <si>
    <t>Hmotnosť celkom [t]</t>
  </si>
  <si>
    <t>J. suť [t]</t>
  </si>
  <si>
    <t>Suť Celkom [t]</t>
  </si>
  <si>
    <t>HSV</t>
  </si>
  <si>
    <t>Práce a dodávky HSV</t>
  </si>
  <si>
    <t>ROZPOCET</t>
  </si>
  <si>
    <t>Zemné práce</t>
  </si>
  <si>
    <t>K</t>
  </si>
  <si>
    <t>ks</t>
  </si>
  <si>
    <t>4</t>
  </si>
  <si>
    <t>2</t>
  </si>
  <si>
    <t>1333328348</t>
  </si>
  <si>
    <t>-321454180</t>
  </si>
  <si>
    <t>3</t>
  </si>
  <si>
    <t>929685335</t>
  </si>
  <si>
    <t>-506720964</t>
  </si>
  <si>
    <t>-339677307</t>
  </si>
  <si>
    <t>m2</t>
  </si>
  <si>
    <t>445972403</t>
  </si>
  <si>
    <t>8</t>
  </si>
  <si>
    <t>9</t>
  </si>
  <si>
    <t>Ostatné konštrukcie a práce-búranie</t>
  </si>
  <si>
    <t>-1372631197</t>
  </si>
  <si>
    <t>m3</t>
  </si>
  <si>
    <t>1621998144</t>
  </si>
  <si>
    <t>-1711179624</t>
  </si>
  <si>
    <t>1661242415</t>
  </si>
  <si>
    <t>16</t>
  </si>
  <si>
    <t>979081111.S</t>
  </si>
  <si>
    <t>Odvoz sutiny a vybúraných hmôt na skládku do 1 km</t>
  </si>
  <si>
    <t>t</t>
  </si>
  <si>
    <t>1470927725</t>
  </si>
  <si>
    <t>979081121.S</t>
  </si>
  <si>
    <t>Odvoz sutiny a vybúraných hmôt na skládku za každý ďalší 1 km</t>
  </si>
  <si>
    <t>587914688</t>
  </si>
  <si>
    <t>-45610282</t>
  </si>
  <si>
    <t>PSV</t>
  </si>
  <si>
    <t>Práce a dodávky PSV</t>
  </si>
  <si>
    <t>767</t>
  </si>
  <si>
    <t>Konštrukcie doplnkové kovové</t>
  </si>
  <si>
    <t>m</t>
  </si>
  <si>
    <t>-271990747</t>
  </si>
  <si>
    <t>-717108039</t>
  </si>
  <si>
    <t>-1417363057</t>
  </si>
  <si>
    <t>1618135500</t>
  </si>
  <si>
    <t>-2102969967</t>
  </si>
  <si>
    <t>M</t>
  </si>
  <si>
    <t>Práce a dodávky M</t>
  </si>
  <si>
    <t>21-M</t>
  </si>
  <si>
    <t>Elektromontáže</t>
  </si>
  <si>
    <t>64</t>
  </si>
  <si>
    <t>-1706927816</t>
  </si>
  <si>
    <t xml:space="preserve">    2 - Zakladanie</t>
  </si>
  <si>
    <t xml:space="preserve">    99 - Presun hmôt HSV</t>
  </si>
  <si>
    <t>131201109.S</t>
  </si>
  <si>
    <t>Hĺbenie nezapažených jám a zárezov. Príplatok za lepivosť horniny 3</t>
  </si>
  <si>
    <t>Zakladanie</t>
  </si>
  <si>
    <t>275351215.S</t>
  </si>
  <si>
    <t>Debnenie základových pätiek, zhotovenie-dielce</t>
  </si>
  <si>
    <t>275351216.S</t>
  </si>
  <si>
    <t>-1492006176</t>
  </si>
  <si>
    <t>99</t>
  </si>
  <si>
    <t>Presun hmôt HSV</t>
  </si>
  <si>
    <t>%</t>
  </si>
  <si>
    <t>998767201.S</t>
  </si>
  <si>
    <t>Presun hmôt pre kovové stavebné doplnkové konštrukcie v objektoch výšky do 6 m</t>
  </si>
  <si>
    <t>Rekonštrukcia a revitalizácia jestvujúcej plochy B</t>
  </si>
  <si>
    <t>Orechová Potôň</t>
  </si>
  <si>
    <t>Výcvikové zariadenia pre vodičov s.r.o.</t>
  </si>
  <si>
    <t>A33 s.r.o.</t>
  </si>
  <si>
    <t>131201102</t>
  </si>
  <si>
    <t>Výkop nezapaženej jamy v hornine 3, nad 100 do 1000 m3</t>
  </si>
  <si>
    <t>162501122.S</t>
  </si>
  <si>
    <t>Vodorovné premiestnenie výkopku po spevnenej ceste z horniny tr.1-, nad 100 do 1000 m3 na vzdialenosť do 3000 m - v rámci areálu</t>
  </si>
  <si>
    <t>174101002</t>
  </si>
  <si>
    <t>Zásyp sypaninou so zhutnením jám, šachiet, rýh, zárezov alebo okolo objektov nad 100 do 1000 m3</t>
  </si>
  <si>
    <t>273313521.S</t>
  </si>
  <si>
    <t>Betón základových dosiek, prostý tr.C 12/15</t>
  </si>
  <si>
    <t>275321511.S</t>
  </si>
  <si>
    <t>Betón základových pätiek, železový (bez výstuže), tr.C 30/37</t>
  </si>
  <si>
    <t>Debnenie základovýcb pätiek, odstránenie-dielce</t>
  </si>
  <si>
    <t>275361821.S</t>
  </si>
  <si>
    <t>Výstuž základových pätiek z ocele B500 (10505)</t>
  </si>
  <si>
    <t>976011215.S</t>
  </si>
  <si>
    <t>Demontáž plotových panelov, rozrezanie/rozbitie betónových stĺpikov a odstránenie základových častí, 0,25000t - A03-05</t>
  </si>
  <si>
    <t>976011301.S</t>
  </si>
  <si>
    <t>Búranie a odstránenie existujúcej vpuste vrátane krytu , -0,29500t - A02</t>
  </si>
  <si>
    <t>979089012.S</t>
  </si>
  <si>
    <t>979089612.S</t>
  </si>
  <si>
    <t>Poplatok za skladovanie - iné odpady zo stavieb a demolácií (17 09), ostatné</t>
  </si>
  <si>
    <t>998021125.S</t>
  </si>
  <si>
    <t>Presun hmôt pre oplotené areály, najväčšia dopravnú vzdialenosť do 5000 m</t>
  </si>
  <si>
    <t>767911116.S</t>
  </si>
  <si>
    <t>Montáž stĺpika pre oplotenie s výškou do 2,5 m, do betónovej pätky</t>
  </si>
  <si>
    <t>553463000150</t>
  </si>
  <si>
    <t>Stĺpik 60x40 mm, výšky 2500 mm, povrchová úprava pozink</t>
  </si>
  <si>
    <t>767911135.S</t>
  </si>
  <si>
    <t>Montáž prefabrikovanej podhrabovej dosky, na kovový držiak</t>
  </si>
  <si>
    <t>592330003110</t>
  </si>
  <si>
    <t>Panel betónový, podhrabová doska pre oplotenie z panelov, 2500x300x50 mm</t>
  </si>
  <si>
    <t>767914130.S</t>
  </si>
  <si>
    <t>Montáž oplotenia panelového, na oceľové stĺpiky, vo výške nad 1,5 do 2 m</t>
  </si>
  <si>
    <t>313310520010</t>
  </si>
  <si>
    <t>Zváraný plotový 2D panel 2030x2500 mm spojený dvojitým horizontálnym drôtom, povrchová úprava pozink</t>
  </si>
  <si>
    <t>313310630005</t>
  </si>
  <si>
    <t>Úchyt PVC 60x40 mm, čierny</t>
  </si>
  <si>
    <t>767914835.S</t>
  </si>
  <si>
    <t>Demontáž drôteného plotu výšky 2 m - postupné odstránenie napínacích a viazacích drôtov, uvoľnenie a zvinutie pletiva, demontáž stĺpikov aj kotviacimi prvkami, uskladnenie do 5 km v rámci areálu - D03-08</t>
  </si>
  <si>
    <t>767920203.S</t>
  </si>
  <si>
    <t>767920204.S</t>
  </si>
  <si>
    <t>767920205.S</t>
  </si>
  <si>
    <t>767920206.S</t>
  </si>
  <si>
    <t>767920207.S</t>
  </si>
  <si>
    <t>767920825.S</t>
  </si>
  <si>
    <t>Demontáž oceľovej bráničky 2x2m - odpojenie pántov od nosných stĺpikov a rámu, stĺpiky vybrať zo zeme aj s kotvením, uskladnenie do 5 km v rámci areálu - D09</t>
  </si>
  <si>
    <t>767920829.S</t>
  </si>
  <si>
    <t>Demontáž oceľovej posuvnej brány 6,4x2m - odpojenie pohonu a elektrických zariadené, odstránenie koľajníc a kolies, uvoľnenie pántov a upevnení, odstránenie brány, stĺpiky vybrať zo zeme aj s kotvením, uskladnenie do 5 km v rámci areálu - D10</t>
  </si>
  <si>
    <t>767995119.S</t>
  </si>
  <si>
    <t>D+M Zábrana proti poškodeniu 400x1060 mm z oceľových rúr, hrubostenných priemer 60 mm, vrátane povrchovej úpravy - V3</t>
  </si>
  <si>
    <t>210960101.S</t>
  </si>
  <si>
    <t>Demontáž káblových elektroinštalácií vedených pod zemou -0,00050t - A01</t>
  </si>
  <si>
    <t>210960115.S</t>
  </si>
  <si>
    <t>Demontáž napájacích a dátových  káblov, spojovacích prvkov, rozvádzačov a príslušenstva -0,00100t - A10</t>
  </si>
  <si>
    <t>2181700.D01</t>
  </si>
  <si>
    <t>Demontáž el. skrine - bezpečné odpojenie od napájania, odstránenie všetkých vnútorných komponentov, uvoľnenie skrine a kotviacich prvkov, úprava terénu, uskladnenie do 5 km v rámci areálu - D01</t>
  </si>
  <si>
    <t>2181700.D02</t>
  </si>
  <si>
    <t>Demontáž el. skrine - bezpečné odpojenie od napájania, odstránenie všetkých vnútorných komponentov, uvoľnenie skrine a kotviacich prvkov, úprava terénu, uskladnenie do 5 km v rámci areálu - D02</t>
  </si>
  <si>
    <t>2181700.D11</t>
  </si>
  <si>
    <t>Demontáž stĺpika s osvetlením - odpojenie elektrických pripojení k osvetľovacej jednotke, odstránenie svetelného telesa a odpojenie vedenia, demontáž stĺpika vyťahovaním zo zeme, uskladnenie do 5 km v rámci areálu - D11</t>
  </si>
  <si>
    <t>46-M</t>
  </si>
  <si>
    <t>Zemné práce pri extr.mont.prácach</t>
  </si>
  <si>
    <t>460200133.S</t>
  </si>
  <si>
    <t>Hĺbenie káblovej ryhy ručne 35 cm širokej a 50 cm hlbokej, v zemine triedy 3</t>
  </si>
  <si>
    <t>460560133.S</t>
  </si>
  <si>
    <t>Ručný zásyp nezap. káblovej ryhy bez zhutn. zeminy, 35 cm širokej, 50 cm hlbokej v zemine tr. 3</t>
  </si>
  <si>
    <t>OST</t>
  </si>
  <si>
    <t>Ostatné</t>
  </si>
  <si>
    <t>OST_001</t>
  </si>
  <si>
    <t>OST_002</t>
  </si>
  <si>
    <t>Montáž kontajnerovej zostavy na spevnenú plochu</t>
  </si>
  <si>
    <t>999_KONT</t>
  </si>
  <si>
    <t xml:space="preserve">OST - Ostatné </t>
  </si>
  <si>
    <t xml:space="preserve">    46-M - Zemné práce pri extr.mont.prácach</t>
  </si>
  <si>
    <t>132201101.S</t>
  </si>
  <si>
    <t>Výkop ryhy do šírky 600 mm v horn.3 do 100 m3</t>
  </si>
  <si>
    <t>Príplatok k cene za lepivosť pri hĺbení rýh šírky do 600 mm zapažených i nezapažených s urovnaním dna v hornine 3</t>
  </si>
  <si>
    <t>167101102</t>
  </si>
  <si>
    <t>Nakladanie neuľahnutého výkopku z hornín tr.1-4 nad 100 do 1000 m3</t>
  </si>
  <si>
    <t xml:space="preserve">    4 - Vodorovné konštrukcie</t>
  </si>
  <si>
    <t xml:space="preserve">    5 - Komunikácie</t>
  </si>
  <si>
    <t>113107241.S</t>
  </si>
  <si>
    <t>Odstránenie krytu v ploche nad 200 m2 asfaltového, hr. vrstvy do 50 mm,  -0,09800t</t>
  </si>
  <si>
    <t>113152240.S</t>
  </si>
  <si>
    <t>Odstránenie asfaltového podkladu alebo krytu frézovaním plochy do 500 m2, pruh šírky cez 0,5 m do 1 m , -0,25400t</t>
  </si>
  <si>
    <t>113307222.S</t>
  </si>
  <si>
    <t>Odstránenie podkladu v ploche nad 200 m2 z kameniva hrubého drveného, hr.100 do 200 mm,  -0,23500t</t>
  </si>
  <si>
    <t>113307231.S</t>
  </si>
  <si>
    <t>Odstránenie podkladu  v ploche nad 200 m2 z betónu prostého, hr. vrstvy do 150 mm,  -0,22500t</t>
  </si>
  <si>
    <t>122201103.S</t>
  </si>
  <si>
    <t>Odkopávka a prekopávka nezapažená v hornine 3, nad 1000 do 10000 m3</t>
  </si>
  <si>
    <t>122201109.S</t>
  </si>
  <si>
    <t>Odkopávky a prekopávky nezapažené. Príplatok k cenám za lepivosť horniny 3</t>
  </si>
  <si>
    <t>Vodorovné premiestnenie výkopku po spevnenej ceste z horniny tr.1-4, nad 100 do 1000 m3 na vzdialenosť do 3000 m</t>
  </si>
  <si>
    <t>167101102.S</t>
  </si>
  <si>
    <t>171101101.S</t>
  </si>
  <si>
    <t>Uloženie sypaniny do násypu súdržnej horniny s mierou zhutnenia podľa Proctor-Standard na 95 %</t>
  </si>
  <si>
    <t>180402111.S</t>
  </si>
  <si>
    <t>Založenie trávnika parkového výsevom v rovine do 1:5</t>
  </si>
  <si>
    <t>005721120010</t>
  </si>
  <si>
    <t>Trávové semeno - parková zmes</t>
  </si>
  <si>
    <t>kg</t>
  </si>
  <si>
    <t>182101101.S</t>
  </si>
  <si>
    <t>Svahovanie trvalých svahov v zárezoch v hornine triedy 1-4</t>
  </si>
  <si>
    <t>182301132.S</t>
  </si>
  <si>
    <t>Rozprestretie ornice na svahu so sklonom nad 1:5, plocha nad 500 m2,hr.nad 100 do 150 mm</t>
  </si>
  <si>
    <t>103640000100.S</t>
  </si>
  <si>
    <t>Zemina pre terénne úpravy - ornica (vrátane dovozu)</t>
  </si>
  <si>
    <t>183403161.S</t>
  </si>
  <si>
    <t>Obrobenie pôdy valcovaním v rovine alebo na svahu do 1:5</t>
  </si>
  <si>
    <t>211561211.S</t>
  </si>
  <si>
    <t>Výplň odvodňovacieho rebra alebo trativodu do rýh kamenivom hrubým drveným frakcie 8-32 mm</t>
  </si>
  <si>
    <t>211971110.S</t>
  </si>
  <si>
    <t>Zhotovenie opláštenia výplne z geotextílie, v ryhe alebo v záreze so stenami šikmými o skl. do 1:2,5</t>
  </si>
  <si>
    <t>693665100030</t>
  </si>
  <si>
    <t>Geotextílie netkané filtračné</t>
  </si>
  <si>
    <t>212752127.S</t>
  </si>
  <si>
    <t>Trativody z flexodrenážnych rúr DN 150</t>
  </si>
  <si>
    <t>215901102.S</t>
  </si>
  <si>
    <t>Zhutnenie podložia z rastlej horniny 1 až 4 pod násypy, z hornina súdržných 60 MPa</t>
  </si>
  <si>
    <t>Vodorovné konštrukcie</t>
  </si>
  <si>
    <t>451541411.S</t>
  </si>
  <si>
    <t>Lôžko pod potrubie, stoky a drobné objekty, ĺovitý podklad</t>
  </si>
  <si>
    <t>5</t>
  </si>
  <si>
    <t>Komunikácie</t>
  </si>
  <si>
    <t>564750201.S</t>
  </si>
  <si>
    <t>Podklad alebo kryt z kameniva drveného 8/32 mm s rozprestretím a zhutnením hr. 100 mm</t>
  </si>
  <si>
    <t>564750211.S</t>
  </si>
  <si>
    <t>Podklad alebo kryt z kameniva drveného 8/32 mm s rozprestretím a zhutnením hr. 150 mm</t>
  </si>
  <si>
    <t>564751109.S</t>
  </si>
  <si>
    <t>Podklad alebo kryt zo štrkodrvy SD 0/63 mm s rozprestretím a zhutnením hr. 130 mm</t>
  </si>
  <si>
    <t>564751111.S</t>
  </si>
  <si>
    <t>Podklad alebo kryt zo štrkodrvy SD 0/63 mm s rozprestretím a zhutnením hr. 150 mm</t>
  </si>
  <si>
    <t>564952111.S</t>
  </si>
  <si>
    <t>Podklad z mechanicky spevneného kameniva (MSK) s rozprestrením a zhutnením, po zhutnení hr.150 mm</t>
  </si>
  <si>
    <t>567122111.S</t>
  </si>
  <si>
    <t>Podklad z cementom stmelenej zmesi CBGM C 8/10, s rozprestrením a zhutnením, po zhutnení hr. 120 mm</t>
  </si>
  <si>
    <t>567122114.S</t>
  </si>
  <si>
    <t>Podklad z cementom stmelenej zmesi CBGM C 8/10, s rozprestretím a zhutnením, po zhutnení hr. 150 mm</t>
  </si>
  <si>
    <t>Náter infiltračný katiónaktívnou emulziou v množstve 0,7 kg/m2</t>
  </si>
  <si>
    <t>Postrek asfaltový spojovací bez posypu kamenivom z asfaltu cestného v množstve od 0, 50 do 0,70 kg/m2</t>
  </si>
  <si>
    <t>573431115.S</t>
  </si>
  <si>
    <t>Náter z emulzie cestnej 2,30 kg/m2</t>
  </si>
  <si>
    <t>577134261.S</t>
  </si>
  <si>
    <t>Asfaltový betón vrstva obrusná AC 11 O v prhu š. nad 3 m z modifik. asfaltu tr. II, po zhutnení hr. 40 mm</t>
  </si>
  <si>
    <t>577154461.S</t>
  </si>
  <si>
    <t>Asfaltový betón vrstva ložná AC 22 L v pruhu š. nad 3 m z modifik. asfaltu tr. II, po zhutnení hr. 60 mm</t>
  </si>
  <si>
    <t>577154495.S</t>
  </si>
  <si>
    <t>Asfaltový betón vrstva podkladná AC 32 P v pruhu š. nad 3 m z asfaltu tr. II, po zhutnení hr. 100 mm</t>
  </si>
  <si>
    <t>581130313.S</t>
  </si>
  <si>
    <t>Kryt cementobetónový cestných komunikácií skupiny CB III pre TDZ IV, V a VI, hr. 180 mm</t>
  </si>
  <si>
    <t>581130316.S</t>
  </si>
  <si>
    <t>Kryt cementobetónový cestných komunikácií skupiny CB III pre TDZ IV, V a VI, hr. 220 mm</t>
  </si>
  <si>
    <t>914001111</t>
  </si>
  <si>
    <t>Osadenie a montáž cestnej zvislej dopravnej značky na stľpik, stľp,konzolu alebo objekt</t>
  </si>
  <si>
    <t>404410033920</t>
  </si>
  <si>
    <t>Regulačná značka ZDZ 202 "Stoj, daj prednosť v jazde", Zn lisovaná, V1-600 x 600 mm, RA2, P3, E2, SP1</t>
  </si>
  <si>
    <t>404410112335</t>
  </si>
  <si>
    <t>Informatívna značka ZDZ 302 "Hlavná cesta", Zn lisovaná, V1-420 x 420 mm, RA2, P3, E2, SP1</t>
  </si>
  <si>
    <t>914501121</t>
  </si>
  <si>
    <t>Montáž stĺpika zvislej dopravnej značky dĺžky do 3,5 m do betónového základu</t>
  </si>
  <si>
    <t>404490008400</t>
  </si>
  <si>
    <t>Stĺpik Zn, d 60 mm/1 bm, pre dopravné značky</t>
  </si>
  <si>
    <t>404440000100</t>
  </si>
  <si>
    <t>Úchyt na stĺpik, d 60 mm, križový, Zn</t>
  </si>
  <si>
    <t>404490008600</t>
  </si>
  <si>
    <t>Krytka stĺpika, d 60 mm, plastová</t>
  </si>
  <si>
    <t>915711111.S</t>
  </si>
  <si>
    <t>Vodorovné značenie krytu striekané farbou deliacich čiar šírky 120 mm</t>
  </si>
  <si>
    <t>915791111.S</t>
  </si>
  <si>
    <t>Predznačenie pre značenie striekané farbou z náterových hmôt deliace čiary, vodiace prúžky</t>
  </si>
  <si>
    <t>917862111</t>
  </si>
  <si>
    <t>Osadenie chodník. obrub. betón. stojatého s bočnou oporou z betónu prostého tr. C 12/15 do lôžka</t>
  </si>
  <si>
    <t>592170003100</t>
  </si>
  <si>
    <t>Obrubník cestný so skosením, lxšxv 1000x150x260 mm, sivá</t>
  </si>
  <si>
    <t>Obrubník cestný, oblúkový, 780x150x260 mm, sivá</t>
  </si>
  <si>
    <t>917862115.S</t>
  </si>
  <si>
    <t>Osadenie chodník. obrub. betón. stojatého zapusteného s bočnou oporou z betónu prostého tr. C 12/15 do lôžka</t>
  </si>
  <si>
    <t>592170005300</t>
  </si>
  <si>
    <t>Obrubník cestný, lxšxv 1000x150x300 mm, sivá</t>
  </si>
  <si>
    <t>918101111</t>
  </si>
  <si>
    <t>Lôžko pod obrub., krajníky alebo žľaby z betónu prostého tr. C 12/15</t>
  </si>
  <si>
    <t>919716111.S</t>
  </si>
  <si>
    <t>Oceľová výstuž cementobet. krytu zo zvar. sietí KARI hmotnosť do 7,5 kg/m2</t>
  </si>
  <si>
    <t>919716311.S</t>
  </si>
  <si>
    <t>Vystuženie dilatačných škár v cementobetónovom kryte klzne tŕne priemeru 25 mm, dĺ. 500 mm</t>
  </si>
  <si>
    <t>919716331.S</t>
  </si>
  <si>
    <t>Vystuženie dilatačných škár v cementobetónovom kryte dištančná mriežka pre uchytenie tŕňov alebo kotiev</t>
  </si>
  <si>
    <t>919720111.S</t>
  </si>
  <si>
    <t>Geomreža pre vystužovanie asfaltových vrstiev komunikácii - výstužný sklovláknitý geokompozit</t>
  </si>
  <si>
    <t>935114455.S</t>
  </si>
  <si>
    <t>Osadenie odvodňovacieho žľabu betónového s ochranou hranou do lôžka z betónu prostého svetlej šírky 400 mm, s roštom pre triedu zaťaženia E</t>
  </si>
  <si>
    <t>592270020800.S</t>
  </si>
  <si>
    <t>Betónový žľab so zabudovanou liatinovou hranou, trieda zaťaženia E, svetlá šírka 400mm, liatinový rošt s mirežkou, vrátane spojovacieho materiálu</t>
  </si>
  <si>
    <t>935141735.S</t>
  </si>
  <si>
    <t>Osadenie odvodňovacieho žľabu vláknobetónového s ochranou hranou do lôžka z betónu prostého svetlej šírky 200 mm, s roštom pre triedu zaťaženia E</t>
  </si>
  <si>
    <t>592270021000.S</t>
  </si>
  <si>
    <t>Vláknobetónový žľab so zabudovanou liatinovou hranou, trieda zaťaženia E, svetlá šírka 200mm, liatinový rošt smriežkou, vrátane spojovacieho materiálu</t>
  </si>
  <si>
    <t>935141825.S</t>
  </si>
  <si>
    <t>Osadenie káblového žľabu vysokopevnostného betónu s ochranou hranou do lôžka z betónu prostého svetlej šírky 200 mm, s roštom pre triedu zaťaženia E</t>
  </si>
  <si>
    <t>592270035000.S</t>
  </si>
  <si>
    <t>Káblový zakrytý žľab so zabudovaným liatinovým vekom, trieda zaťaženia E, svetlá šírka 200mm, liatinový rošt, vrátane spojovacieho materiálu</t>
  </si>
  <si>
    <t>Poplatok za skladovanie - betón (17 01 ), ostatné</t>
  </si>
  <si>
    <t>979089212.S</t>
  </si>
  <si>
    <t>Poplatok za skladovanie - bitúmenové zmesi, uholný decht, dechtové výrobky (17 03 ), ostatné</t>
  </si>
  <si>
    <t>998224111.S</t>
  </si>
  <si>
    <t>Presun hmôt pre pozemné komunikácie s krytom monolitickým betónovým akejkoľvek dĺžky objektu</t>
  </si>
  <si>
    <t>592170004010</t>
  </si>
  <si>
    <t>573191111.S</t>
  </si>
  <si>
    <t>573211111.S</t>
  </si>
  <si>
    <t>132201109.S</t>
  </si>
  <si>
    <t>{58e5561c-eaf7-434d-8a22-4470d95a5345}</t>
  </si>
  <si>
    <t>Orechová Pôtoň</t>
  </si>
  <si>
    <t>Výcviové zariadenie pre vodičov s.r.o.</t>
  </si>
  <si>
    <t>určený výberom</t>
  </si>
  <si>
    <t>Ing Rudolf Rosina</t>
  </si>
  <si>
    <t>Ing Peter Lukačovič</t>
  </si>
  <si>
    <t xml:space="preserve">    3 - Zvislé a kompletné konštrukcie</t>
  </si>
  <si>
    <t xml:space="preserve">    8 - Rúrové vedenie</t>
  </si>
  <si>
    <t xml:space="preserve">    722 - Zdravotechnika - vnútorný vodovod</t>
  </si>
  <si>
    <t xml:space="preserve">    723 - Zdravotechnika - vnútorný plynovod</t>
  </si>
  <si>
    <t xml:space="preserve">    783 - Nátery</t>
  </si>
  <si>
    <t xml:space="preserve">    23-M - Montáže potrubia</t>
  </si>
  <si>
    <t xml:space="preserve">    35-M - Montáž čerpadiel, kompresorov a vodohospodárskych zariadení</t>
  </si>
  <si>
    <t>131201101.S</t>
  </si>
  <si>
    <t>Výkop nezapaženej jamy v hornine 3, do 100 m3</t>
  </si>
  <si>
    <t>1330309660</t>
  </si>
  <si>
    <t>131201103.S</t>
  </si>
  <si>
    <t>Výkop nezapaženej jamy v hornine 3, nad 1000 do 10000 m3</t>
  </si>
  <si>
    <t>755217543</t>
  </si>
  <si>
    <t>-40119055</t>
  </si>
  <si>
    <t>132201201.S</t>
  </si>
  <si>
    <t>Výkop ryhy šírky 600-2000mm horn.3 do 100m3</t>
  </si>
  <si>
    <t>631600138</t>
  </si>
  <si>
    <t>132201203.S</t>
  </si>
  <si>
    <t>Výkop ryhy šírky 600-2000mm horn.3 nad 1000 do 10000m3</t>
  </si>
  <si>
    <t>-2027404174</t>
  </si>
  <si>
    <t>132201209.S</t>
  </si>
  <si>
    <t>Príplatok k cenám za lepivosť pri hĺbení rýh š. nad 600 do 2 000 mm zapaž. i nezapažených, s urovnaním dna v hornine 3</t>
  </si>
  <si>
    <t>-2076224770</t>
  </si>
  <si>
    <t>151831052.S</t>
  </si>
  <si>
    <t>Zriadenie paženia a rozopretie stien rýh š. do 2 m, hĺ. do 6 m pažiacimi boxami STANDARD 3x2,25m (obojstranné) horn. stredne tlačivá</t>
  </si>
  <si>
    <t>-1293008300</t>
  </si>
  <si>
    <t>151831152.S</t>
  </si>
  <si>
    <t>Odstránenie paženia a rozopretie stien rýh š. do 2 m, hĺ. do 6 m pažiacimi boxami STANDARD 3x2,25m (obojstranné) horn. stredne tlačivá</t>
  </si>
  <si>
    <t>-620330457</t>
  </si>
  <si>
    <t>162301102.S</t>
  </si>
  <si>
    <t>Vodorovné premiestnenie výkopku po spevnenej ceste z horniny tr.1-4, do 100 m3 na vzdialenosť do 1000 m</t>
  </si>
  <si>
    <t>360294971</t>
  </si>
  <si>
    <t>162301142.S</t>
  </si>
  <si>
    <t>Vodorovné premiestnenie výkopku po spevnenej ceste z horniny tr.1-4, nad 1000 do 10000 m3 na vzdialenosť do 1000 m</t>
  </si>
  <si>
    <t>1389089409</t>
  </si>
  <si>
    <t>162501142.S</t>
  </si>
  <si>
    <t>Vodorovné premiestnenie výkopku po spevnenej ceste z horniny tr.1-4, nad 1000 do 10000 m3 na vzdialenosť do 3000 m</t>
  </si>
  <si>
    <t>-1570776887</t>
  </si>
  <si>
    <t>162501143.S</t>
  </si>
  <si>
    <t>Vodorovné premiestnenie výkopku po spevnenej ceste z horniny tr.1-4, nad 1000 do 10000 m3, príplatok k cene za každých ďalšich a začatých 1000 m</t>
  </si>
  <si>
    <t>-827291310</t>
  </si>
  <si>
    <t>167101101.S</t>
  </si>
  <si>
    <t>Nakladanie neuľahnutého výkopku z hornín tr.1-4 do 100 m3</t>
  </si>
  <si>
    <t>2131752976</t>
  </si>
  <si>
    <t>167102102.S</t>
  </si>
  <si>
    <t>Nakladanie neuľahnutého výkopku z hornín tr.1-4 nad 1000 do 10000 m3</t>
  </si>
  <si>
    <t>1808575121</t>
  </si>
  <si>
    <t>171201201.S</t>
  </si>
  <si>
    <t>Uloženie sypaniny na skládky do 100 m3</t>
  </si>
  <si>
    <t>-822777613</t>
  </si>
  <si>
    <t>171201203.S</t>
  </si>
  <si>
    <t>Uloženie sypaniny na skládky nad 1000 do 10000 m3</t>
  </si>
  <si>
    <t>209107890</t>
  </si>
  <si>
    <t>174101001.S</t>
  </si>
  <si>
    <t>Zásyp sypaninou so zhutnením jám, šachiet, rýh, zárezov alebo okolo objektov do 100 m3</t>
  </si>
  <si>
    <t>-1868882310</t>
  </si>
  <si>
    <t>174101002.S</t>
  </si>
  <si>
    <t>1583440109</t>
  </si>
  <si>
    <t>175101101.S</t>
  </si>
  <si>
    <t>Obsyp potrubia sypaninou z vhodných hornín 1 až 4 bez prehodenia sypaniny</t>
  </si>
  <si>
    <t>383108053</t>
  </si>
  <si>
    <t>583310000600.S</t>
  </si>
  <si>
    <t>Kamenivo ťažené drobné frakcia 0-4 mm</t>
  </si>
  <si>
    <t>1894482597</t>
  </si>
  <si>
    <t>181101102.S</t>
  </si>
  <si>
    <t>Úprava pláne v zárezoch v hornine 1-4 so zhutnením</t>
  </si>
  <si>
    <t>835596723</t>
  </si>
  <si>
    <t>271573001.S</t>
  </si>
  <si>
    <t>Násyp pod základové konštrukcie so zhutnením zo štrkopiesku fr.0-32 mm</t>
  </si>
  <si>
    <t>-1161054912</t>
  </si>
  <si>
    <t>275313612.S</t>
  </si>
  <si>
    <t>Betón základových pätiek, prostý tr. C 20/25</t>
  </si>
  <si>
    <t>-1619963948</t>
  </si>
  <si>
    <t>289971211.S</t>
  </si>
  <si>
    <t>Zhotovenie vrstvy z geotextílie na upravenom povrchu sklon do 1 : 5 , šírky od 0 do 3 m</t>
  </si>
  <si>
    <t>1408247155</t>
  </si>
  <si>
    <t>693110004710.S</t>
  </si>
  <si>
    <t>Geotextília polypropylénová netkaná 400 g/m2</t>
  </si>
  <si>
    <t>1418160577</t>
  </si>
  <si>
    <t>Zvislé a kompletné konštrukcie</t>
  </si>
  <si>
    <t>32</t>
  </si>
  <si>
    <t>386921033.S</t>
  </si>
  <si>
    <t>Montáž odlučovača ropných látok alebo lapača tukov železobetónového štvornádržového, hmotnosti jednotlivo do 7 t</t>
  </si>
  <si>
    <t>1079882683</t>
  </si>
  <si>
    <t>KL2004S</t>
  </si>
  <si>
    <t>-1170043406</t>
  </si>
  <si>
    <t>451573111.S</t>
  </si>
  <si>
    <t xml:space="preserve">Lôžko pod potrubie, stoky a drobné objekty, v otvorenom výkope z piesku </t>
  </si>
  <si>
    <t>176615929</t>
  </si>
  <si>
    <t>451595111.S</t>
  </si>
  <si>
    <t>Lôžko pod potrubie, stoky a drobné objekty, v otvorenom výkope z ílu</t>
  </si>
  <si>
    <t>-1392156082</t>
  </si>
  <si>
    <t>452112121.S</t>
  </si>
  <si>
    <t>Osadenie prstenca  pod poklopy a mreže, výšky nad 100 do 200 mm</t>
  </si>
  <si>
    <t>907417166</t>
  </si>
  <si>
    <t>62512090</t>
  </si>
  <si>
    <t xml:space="preserve">Vyrovnávací prstenec 625/120/90, </t>
  </si>
  <si>
    <t>-1657214178</t>
  </si>
  <si>
    <t>452311151.S</t>
  </si>
  <si>
    <t>Dosky, bloky, sedlá z betónu v otvorenom výkope tr. C 25/30</t>
  </si>
  <si>
    <t>-563223660</t>
  </si>
  <si>
    <t>452351101.S</t>
  </si>
  <si>
    <t>Debnenie v otvorenom výkope dosiek, sedlových lôžok a blokov pod potrubie,stoky a drobné objekty</t>
  </si>
  <si>
    <t>-1549327138</t>
  </si>
  <si>
    <t>452386111.S</t>
  </si>
  <si>
    <t>Vyrovnávací prstenec z prostého betónu tr. C 8/10 pod poklopy a mreže, výška do 100 mm</t>
  </si>
  <si>
    <t>956734233</t>
  </si>
  <si>
    <t>Rúrové vedenie</t>
  </si>
  <si>
    <t>850245121.S</t>
  </si>
  <si>
    <t>Výrez alebo výsek na potrubí z rúr liatinových tlakových DN 80</t>
  </si>
  <si>
    <t>-1305191287</t>
  </si>
  <si>
    <t>857242121.S</t>
  </si>
  <si>
    <t>Montáž liatinovej tvarovky jednoosovej na potrubí z rúr prírubových DN 80</t>
  </si>
  <si>
    <t>-1730999933</t>
  </si>
  <si>
    <t>552520090700.S</t>
  </si>
  <si>
    <t>Príruba liatinová zaslepovacia DN 80</t>
  </si>
  <si>
    <t>2110061638</t>
  </si>
  <si>
    <t>552520040700.S</t>
  </si>
  <si>
    <t>Prechod z tvárnej liatiny, prírubový DN 80/50, PN 40</t>
  </si>
  <si>
    <t>1175848454</t>
  </si>
  <si>
    <t>552520040290</t>
  </si>
  <si>
    <t xml:space="preserve">Prírubové koleno Q 90° DN 80 PN 10/40, </t>
  </si>
  <si>
    <t>162512488</t>
  </si>
  <si>
    <t>552520045703.S</t>
  </si>
  <si>
    <t>Tvarovka prírubová liatinová FF kus, DN 80/470, PN 16 s epoxidovou ochrannou vrstvou, na vodu</t>
  </si>
  <si>
    <t>-1794662842</t>
  </si>
  <si>
    <t>857244121.S</t>
  </si>
  <si>
    <t>Montáž liatinovej tvarovky odbočnej na potrubí z rúr prírubových DN 80</t>
  </si>
  <si>
    <t>-954790666</t>
  </si>
  <si>
    <t>552520035530</t>
  </si>
  <si>
    <t>Tvarovka T prírubová z tvárnej liatiny, s prírubovou odbočkou DN 80/80, PN 40,</t>
  </si>
  <si>
    <t>925561746</t>
  </si>
  <si>
    <t>871171590.S</t>
  </si>
  <si>
    <t>Potrubie vodovodné z PE 100 SDR17/PN10 zvárané elektrotvarovkami D 32x2,0 mm</t>
  </si>
  <si>
    <t>-1538438982</t>
  </si>
  <si>
    <t>871211594.S</t>
  </si>
  <si>
    <t>Potrubie vodovodné z PE 100 SDR17/PN10 zvárané elektrotvarovkami D 50x3,0 mm</t>
  </si>
  <si>
    <t>1772675807</t>
  </si>
  <si>
    <t>871221174.S</t>
  </si>
  <si>
    <t>Montáž vodovodného RC potrubia z PE 100 RC SDR11 zváraného natupo D 63x5,8 mm</t>
  </si>
  <si>
    <t>961145948</t>
  </si>
  <si>
    <t>286130031000.S</t>
  </si>
  <si>
    <t>Rúra HDPE na vodu PE100 PN10 SDR17 63x3,8x100 m</t>
  </si>
  <si>
    <t>-1430837446</t>
  </si>
  <si>
    <t>871221596.S</t>
  </si>
  <si>
    <t>Potrubie vodovodné z PE 100 SDR17/PN10 zvárané elektrotvarovkami D 63x3,8 mm</t>
  </si>
  <si>
    <t>-554427844</t>
  </si>
  <si>
    <t>871251178.S</t>
  </si>
  <si>
    <t>Montáž vodovodného RC potrubia z PE 100 RC SDR11 zváraného natupo D 90x8,2 mm</t>
  </si>
  <si>
    <t>-2126200571</t>
  </si>
  <si>
    <t>286130018300.S</t>
  </si>
  <si>
    <t>Rúra dvojvrstvová na pitnú vodu SDR11, 90x8,2x12 m, materiál: PE 100 RC</t>
  </si>
  <si>
    <t>-1074285800</t>
  </si>
  <si>
    <t>871264200.S</t>
  </si>
  <si>
    <t>Potrubie kanalizačné hladké plnostenné PP SN 10 DN 100</t>
  </si>
  <si>
    <t>1497795695</t>
  </si>
  <si>
    <t>871319011.S</t>
  </si>
  <si>
    <t>Demontáž vodovodného potrubia z plastových rúr od DN 150 do DN 300 -0,01770 t</t>
  </si>
  <si>
    <t>-531944536</t>
  </si>
  <si>
    <t>871319021.S</t>
  </si>
  <si>
    <t>Demontáž kanalizačného potrubia z plastových rúr od DN 150 do DN 300 -0,01700 t</t>
  </si>
  <si>
    <t>-932649303</t>
  </si>
  <si>
    <t>871324234.S</t>
  </si>
  <si>
    <t>Potrubie kanalizačné hladké plnostenné PP SN 12 DN 150</t>
  </si>
  <si>
    <t>-1518132266</t>
  </si>
  <si>
    <t>871364238.S</t>
  </si>
  <si>
    <t>Potrubie kanalizačné hladké plnostenné PP SN 12 DN 250</t>
  </si>
  <si>
    <t>958223079</t>
  </si>
  <si>
    <t>871374240.S</t>
  </si>
  <si>
    <t>Potrubie kanalizačné hladké plnostenné PP SN 12 DN 300</t>
  </si>
  <si>
    <t>176803674</t>
  </si>
  <si>
    <t>871424244.S</t>
  </si>
  <si>
    <t>Potrubie kanalizačné hladké plnostenné PP SN 12 DN 500</t>
  </si>
  <si>
    <t>2144204258</t>
  </si>
  <si>
    <t>877211004.S</t>
  </si>
  <si>
    <t>Montáž tvarovky vodovodného potrubia z PE 100 zváranej natupo D 50 mm</t>
  </si>
  <si>
    <t>-667202942</t>
  </si>
  <si>
    <t>286220031200</t>
  </si>
  <si>
    <t xml:space="preserve">Prechodka USTR PE/oceľ PE 100 SDR 11 D/DN 50/40, </t>
  </si>
  <si>
    <t>1338761229</t>
  </si>
  <si>
    <t>877221006.S</t>
  </si>
  <si>
    <t>Montáž tvarovky vodovodného potrubia z PE 100 zváranej natupo D 63 mm</t>
  </si>
  <si>
    <t>-1152455092</t>
  </si>
  <si>
    <t>286530020400.S</t>
  </si>
  <si>
    <t>Koleno 90° na tupo PE 100, na vodu, , SDR 11 D 63 mm</t>
  </si>
  <si>
    <t>-712633028</t>
  </si>
  <si>
    <t>286530153800.S</t>
  </si>
  <si>
    <t>Elektrotvarovka lemový nákružok s integrovanou prírubou PE 100 SDR 11 D/DN 63/50</t>
  </si>
  <si>
    <t>-1496154598</t>
  </si>
  <si>
    <t>286530074300</t>
  </si>
  <si>
    <t xml:space="preserve">T-kus s predĺženou odbočkou a objímkou MB ako sada TA (Kit) PE 100 SDR 11 D 63/63 mm, </t>
  </si>
  <si>
    <t>115634950</t>
  </si>
  <si>
    <t>286220029500</t>
  </si>
  <si>
    <t>Prechodka MUN PE/mosadz s vonkajším závitom PE 100 SDR 11 D 63/2",</t>
  </si>
  <si>
    <t>-1950150853</t>
  </si>
  <si>
    <t>877251010.S</t>
  </si>
  <si>
    <t>Montáž tvarovky vodovodného potrubia z PE 100 zváranej natupo D 90 mm</t>
  </si>
  <si>
    <t>2121234424</t>
  </si>
  <si>
    <t>286530153900.S</t>
  </si>
  <si>
    <t>Elektrotvarovka lemový nákružok s integrovanou prírubou PE 100 SDR 11 D/DN 90/80</t>
  </si>
  <si>
    <t>1696710178</t>
  </si>
  <si>
    <t>286530170600</t>
  </si>
  <si>
    <t xml:space="preserve">Hrdlová odbočková elektrotvarovka SA PE 100 SDR 11 D 90/63 mm, </t>
  </si>
  <si>
    <t>1854388496</t>
  </si>
  <si>
    <t>286530008500</t>
  </si>
  <si>
    <t>Oblúk 45° s dlhými ramenami BB 45° PE 100 SDR 17 D 90 mm,</t>
  </si>
  <si>
    <t>-1459280080</t>
  </si>
  <si>
    <t>286530009700</t>
  </si>
  <si>
    <t>Oblúk 90° s dlhými ramenami BB 90° PE 100 SDR 11 D 90 mm,</t>
  </si>
  <si>
    <t>1784397207</t>
  </si>
  <si>
    <t>891163111.S</t>
  </si>
  <si>
    <t>Montáž vodovodnej armatúry na potrubí ventil hlavný pre prípojky DN 25</t>
  </si>
  <si>
    <t>90942793</t>
  </si>
  <si>
    <t>551110028200.S</t>
  </si>
  <si>
    <t>Ventil priamy PP-R 32x1" pre rozvod pitnej, teplej vody a stlačeného vzduchu</t>
  </si>
  <si>
    <t>770613553</t>
  </si>
  <si>
    <t>422710000200</t>
  </si>
  <si>
    <t xml:space="preserve">Teleskopická zemná súprava pre FRIALOC FBS tyč z pozinkovanej ocele, výška 0,9-1,3 m, </t>
  </si>
  <si>
    <t>1440160151</t>
  </si>
  <si>
    <t>891211221.S</t>
  </si>
  <si>
    <t>Montáž vodovodnej armatúry na potrubí, posúvač v šachte s ručným kolieskom DN 50</t>
  </si>
  <si>
    <t>-2140218353</t>
  </si>
  <si>
    <t>422210005300.S</t>
  </si>
  <si>
    <t>Posúvač prírubový s tesnením, DN 50, dĺ. 150 mm, liatina, PN 25</t>
  </si>
  <si>
    <t>-2005233826</t>
  </si>
  <si>
    <t>551180014800.S</t>
  </si>
  <si>
    <t>Ručné koliesko zo šedej liatiny DN 50 pre armatúry domovej prípojky, uzatváracie uzávery a armatúry pre viac dimenzií</t>
  </si>
  <si>
    <t>-703994019</t>
  </si>
  <si>
    <t>891215321.S</t>
  </si>
  <si>
    <t>Montáž spätnej klapky DN 50</t>
  </si>
  <si>
    <t>378419703</t>
  </si>
  <si>
    <t>422820000200</t>
  </si>
  <si>
    <t>Klapka spätná DN 50, typ L 10-117-616 P2</t>
  </si>
  <si>
    <t>1258936663</t>
  </si>
  <si>
    <t>891241221.S</t>
  </si>
  <si>
    <t>Montáž vodovodnej armatúry na potrubí, posúvač v šachte s ručným kolieskom DN 80</t>
  </si>
  <si>
    <t>-655436680</t>
  </si>
  <si>
    <t>422210005500.S</t>
  </si>
  <si>
    <t>Posúvač prírubový s tesnením, DN 80, dĺ. 180 mm, liatina, PN 25</t>
  </si>
  <si>
    <t>1760221751</t>
  </si>
  <si>
    <t>551180014900.S</t>
  </si>
  <si>
    <t>Ručné koliesko zo šedej liatiny DN 80 pre armatúry domovej prípojky, uzatváracie uzávery a armatúry pre viac dimenzií</t>
  </si>
  <si>
    <t>-649636603</t>
  </si>
  <si>
    <t>891244121.S</t>
  </si>
  <si>
    <t>Montáž vodovodného lapača nečistôt DN 80</t>
  </si>
  <si>
    <t>1357279141</t>
  </si>
  <si>
    <t>422010000500.S</t>
  </si>
  <si>
    <t>Lapač nečistôt DN 80 s dvojitým sitom z nerezovej ocele, tvárna liatina s epoxidovou úpravou</t>
  </si>
  <si>
    <t>1206293645</t>
  </si>
  <si>
    <t>891249111.S</t>
  </si>
  <si>
    <t>Montáž navrtávacieho pásu s ventilom menovitého tlaku 1 MPa na potrubí z rúr liat., oceľ.,plast. DN 80</t>
  </si>
  <si>
    <t>1275940198</t>
  </si>
  <si>
    <t>551180003500</t>
  </si>
  <si>
    <t xml:space="preserve">Navrtávaci pás Hawex D 90 - 1" na vodu, z tvárnej liatiny, </t>
  </si>
  <si>
    <t>-241547984</t>
  </si>
  <si>
    <t>892233111.S</t>
  </si>
  <si>
    <t>Preplach a dezinfekcia vodovodného potrubia DN od 40 do 70</t>
  </si>
  <si>
    <t>-1080782042</t>
  </si>
  <si>
    <t>892241111.S</t>
  </si>
  <si>
    <t>Ostatné práce na rúrovom vedení, tlakové skúšky vodovodného potrubia DN do 80</t>
  </si>
  <si>
    <t>1045265046</t>
  </si>
  <si>
    <t>892273111.S</t>
  </si>
  <si>
    <t>Preplach a dezinfekcia vodovodného potrubia DN od 80 do 125</t>
  </si>
  <si>
    <t>-743093707</t>
  </si>
  <si>
    <t>892311000.S</t>
  </si>
  <si>
    <t>Skúška tesnosti kanalizácie D 150 mm</t>
  </si>
  <si>
    <t>-1572323951</t>
  </si>
  <si>
    <t>892361000.S</t>
  </si>
  <si>
    <t>Skúška tesnosti kanalizácie D 250 mm</t>
  </si>
  <si>
    <t>1005473432</t>
  </si>
  <si>
    <t>892371000.S</t>
  </si>
  <si>
    <t>Skúška tesnosti kanalizácie D 300 mm</t>
  </si>
  <si>
    <t>-1849970669</t>
  </si>
  <si>
    <t>892421000.S</t>
  </si>
  <si>
    <t>Skúška tesnosti kanalizácie D 500 mm</t>
  </si>
  <si>
    <t>-989656479</t>
  </si>
  <si>
    <t>893301002.S</t>
  </si>
  <si>
    <t>Osadenie vodomernej šachty železobetónovej, hmotnosti nad 3 do 6 t</t>
  </si>
  <si>
    <t>-613633726</t>
  </si>
  <si>
    <t>20501400</t>
  </si>
  <si>
    <t>Vodomerná šachta 2050x1400,</t>
  </si>
  <si>
    <t>-1906638839</t>
  </si>
  <si>
    <t>25001400</t>
  </si>
  <si>
    <t>Vodomerná šachta 1500x1400,</t>
  </si>
  <si>
    <t>-1942011728</t>
  </si>
  <si>
    <t>625100905</t>
  </si>
  <si>
    <t>Komini 600x600x150</t>
  </si>
  <si>
    <t>-1739062466</t>
  </si>
  <si>
    <t>893301003.S</t>
  </si>
  <si>
    <t>Osadenie vodomernej šachty železobetónovej, hmotnosti nad 6 do 9 t</t>
  </si>
  <si>
    <t>956976121</t>
  </si>
  <si>
    <t>lllčs</t>
  </si>
  <si>
    <t>Čerpacia stanica, vonkajší priemer 1630mm, výška 2900mm, stropná doska, poplastované stúpačky</t>
  </si>
  <si>
    <t>1542259493</t>
  </si>
  <si>
    <t>894101112.S</t>
  </si>
  <si>
    <t>Osadenie akumulačnej nádrže železobetónovej, hmotnosti nad 4 do 10 t</t>
  </si>
  <si>
    <t>1824898796</t>
  </si>
  <si>
    <t>KLRN153</t>
  </si>
  <si>
    <t>-340914561</t>
  </si>
  <si>
    <t>KLRN154</t>
  </si>
  <si>
    <t>-613014707</t>
  </si>
  <si>
    <t>894204261.S</t>
  </si>
  <si>
    <t>Dnošachiet armatúrnych z prostého betónu tr. C 25/30</t>
  </si>
  <si>
    <t>863156501</t>
  </si>
  <si>
    <t>894422051.S</t>
  </si>
  <si>
    <t>Osadenie betónových prefabrikovaných dielcov rovných skruží pre šachty DN 800</t>
  </si>
  <si>
    <t>-1156090439</t>
  </si>
  <si>
    <t>592240013570.S</t>
  </si>
  <si>
    <t>Skruž betónová TBS pre kanalizačnú šachtu DN 800, výška 500 mm, hr. steny 90 mm</t>
  </si>
  <si>
    <t>-1216022525</t>
  </si>
  <si>
    <t>894422053.S</t>
  </si>
  <si>
    <t>Osadenie betónových prefabrikovaných dielcov rovných skruží pre šachty DN 1000</t>
  </si>
  <si>
    <t>1046881652</t>
  </si>
  <si>
    <t>592240013690.S</t>
  </si>
  <si>
    <t>Skruž betónová TBS+ pre kanalizačnú šachtu DN 1000, so zabudovanými stúpadlami, výška 500 mm, hr. steny 120 mm</t>
  </si>
  <si>
    <t>-542889785</t>
  </si>
  <si>
    <t>894422103.S</t>
  </si>
  <si>
    <t>Osadenie betónových prefabrikovaných dielcov prechodových skruží-kónusov pre šachty DN 1000</t>
  </si>
  <si>
    <t>2140496769</t>
  </si>
  <si>
    <t>592240013930.S</t>
  </si>
  <si>
    <t>Kónus betónový TBS-K+ pre kanalizačnú šachtu DN 1000/625, so zabudovanými stúpadlami, výška 670 mm, hr. steny 90 mm</t>
  </si>
  <si>
    <t>1248500666</t>
  </si>
  <si>
    <t>895941111.S</t>
  </si>
  <si>
    <t>Zriadenie kanalizačného vpustu uličného z betónových dielcov typ UV-50, UVB-50</t>
  </si>
  <si>
    <t>-1376232705</t>
  </si>
  <si>
    <t>450380200</t>
  </si>
  <si>
    <t xml:space="preserve">UV dno 450/380 s odtokom DN 200, </t>
  </si>
  <si>
    <t>-1950344252</t>
  </si>
  <si>
    <t>128</t>
  </si>
  <si>
    <t>450570</t>
  </si>
  <si>
    <t>UV stredný diel 450/570,</t>
  </si>
  <si>
    <t>-1459218397</t>
  </si>
  <si>
    <t>450570H</t>
  </si>
  <si>
    <t xml:space="preserve">UV horný diel 450/570, </t>
  </si>
  <si>
    <t>-731436884</t>
  </si>
  <si>
    <t>404210000232.S</t>
  </si>
  <si>
    <t>1028418387</t>
  </si>
  <si>
    <t>895970007.S</t>
  </si>
  <si>
    <t>Montáž bočnej dosky k vsakovaciemu bloku 1200x600 mm</t>
  </si>
  <si>
    <t>-42306533</t>
  </si>
  <si>
    <t>286650001218</t>
  </si>
  <si>
    <t>-1018806775</t>
  </si>
  <si>
    <t>895970010.S</t>
  </si>
  <si>
    <t>Montáž vsakovacieho bloku 1200x600x400 mm vrátane geotextílie</t>
  </si>
  <si>
    <t>2101246390</t>
  </si>
  <si>
    <t>286650001203</t>
  </si>
  <si>
    <t>-1604514373</t>
  </si>
  <si>
    <t>286650003312.S</t>
  </si>
  <si>
    <t>Geotextília pre vsakovací box PP 200 g, pre vsakovanie dažďovej vody</t>
  </si>
  <si>
    <t>973973385</t>
  </si>
  <si>
    <t>286650003345</t>
  </si>
  <si>
    <t>-1280988544</t>
  </si>
  <si>
    <t>895970100.S</t>
  </si>
  <si>
    <t>Montáž filtračnej šachty k systému vsakovacích blokov 425 mm do výšky 2m s plastovým poklopom</t>
  </si>
  <si>
    <t>1525519998</t>
  </si>
  <si>
    <t>552420026700.S</t>
  </si>
  <si>
    <t>-459925850</t>
  </si>
  <si>
    <t>552410003500</t>
  </si>
  <si>
    <t>-2020942196</t>
  </si>
  <si>
    <t>286650003306</t>
  </si>
  <si>
    <t>-1074690460</t>
  </si>
  <si>
    <t>286610045200</t>
  </si>
  <si>
    <t>-1475897319</t>
  </si>
  <si>
    <t>286610044900</t>
  </si>
  <si>
    <t>1044193367</t>
  </si>
  <si>
    <t>286710035800</t>
  </si>
  <si>
    <t>841232088</t>
  </si>
  <si>
    <t>899103111.S</t>
  </si>
  <si>
    <t>Osadenie poklopu liatinového a oceľového vrátane rámu hmotn. nad 100 do 150 kg</t>
  </si>
  <si>
    <t>-1511688787</t>
  </si>
  <si>
    <t>600D401</t>
  </si>
  <si>
    <t>Poklop liatinový DN 600,rám Begu B400 kN</t>
  </si>
  <si>
    <t>1366593923</t>
  </si>
  <si>
    <t>600B400</t>
  </si>
  <si>
    <t>Poklop Begu DN 600, rám Begu, B400 kN, s odvetraním,</t>
  </si>
  <si>
    <t>-627774488</t>
  </si>
  <si>
    <t>592240008400.S3</t>
  </si>
  <si>
    <t>Poklop liatina, tr. zaťaženia D400, 600x600mm, s rámom</t>
  </si>
  <si>
    <t>-2139264543</t>
  </si>
  <si>
    <t>552410002803.S</t>
  </si>
  <si>
    <t>Poklop ocelový s rámom 1200x600mm</t>
  </si>
  <si>
    <t>-1328350602</t>
  </si>
  <si>
    <t>899109006.S</t>
  </si>
  <si>
    <t>Demontáž liatinových a oceľových poklopov vrátane rámov, hmotnosti nad 100 do 150 kg,  -0,15t</t>
  </si>
  <si>
    <t>1806619671</t>
  </si>
  <si>
    <t>899203111.S</t>
  </si>
  <si>
    <t>Osadenie liatinovej mreže vrátane rámu a koša na bahno hmotnosti jednotlivo nad 100 do 150 kg</t>
  </si>
  <si>
    <t>17688747</t>
  </si>
  <si>
    <t>500500D400</t>
  </si>
  <si>
    <t>Mreža liatinová 500x500 D400,</t>
  </si>
  <si>
    <t>-1713668052</t>
  </si>
  <si>
    <t>450380201</t>
  </si>
  <si>
    <t>UV kalový koš nízky,</t>
  </si>
  <si>
    <t>1846090014</t>
  </si>
  <si>
    <t>899304111.S</t>
  </si>
  <si>
    <t>Osadenie poklopu železobetónového vrátane rámu akejkoľvek hmotnosti</t>
  </si>
  <si>
    <t>1579315600</t>
  </si>
  <si>
    <t>592240014100.S</t>
  </si>
  <si>
    <t>Doska zákrytová plná betónová TZD-P pre kanalizačnú šachtu DN 1000, vonkajší priemer D 1240 mm, výška 80 mm, hr. steny 120 mm, trieda zaťaženia A15</t>
  </si>
  <si>
    <t>1472655523</t>
  </si>
  <si>
    <t>899401111.S</t>
  </si>
  <si>
    <t>Osadenie poklopu liatinového ventilového</t>
  </si>
  <si>
    <t>-17665255</t>
  </si>
  <si>
    <t>552410000300.S</t>
  </si>
  <si>
    <t>Poklop ventilový pre vodu, plyn</t>
  </si>
  <si>
    <t>993102399</t>
  </si>
  <si>
    <t>592460020400.S</t>
  </si>
  <si>
    <t>Prídlažba betónová, rozmer 500x250x80 mm, prírodná</t>
  </si>
  <si>
    <t>1061571760</t>
  </si>
  <si>
    <t>899623171.S</t>
  </si>
  <si>
    <t>Obetónovanie potrubia alebo muriva stôk betónom prostým tr. C 25/30 v otvorenom výkope</t>
  </si>
  <si>
    <t>-1615623328</t>
  </si>
  <si>
    <t>899721111.S</t>
  </si>
  <si>
    <t>Vyhľadávací vodič na potrubí PVC DN do 150</t>
  </si>
  <si>
    <t>1364100287</t>
  </si>
  <si>
    <t>899721131.S</t>
  </si>
  <si>
    <t>Označenie vodovodného potrubia bielou výstražnou fóliou</t>
  </si>
  <si>
    <t>1816981695</t>
  </si>
  <si>
    <t>899721132.S</t>
  </si>
  <si>
    <t>Označenie kanalizačného potrubia hnedou výstražnou fóliou</t>
  </si>
  <si>
    <t>-597498440</t>
  </si>
  <si>
    <t>899911111.S</t>
  </si>
  <si>
    <t>Osadenie oceľ. súčastí pre potrubia na mostoch, konštrukciách a pod. hmotnosti do 5 kg</t>
  </si>
  <si>
    <t>64086982</t>
  </si>
  <si>
    <t>286710008303</t>
  </si>
  <si>
    <t>Konzola ocelová, pozink</t>
  </si>
  <si>
    <t>-1290307398</t>
  </si>
  <si>
    <t>899912131.S</t>
  </si>
  <si>
    <t>Montáž kĺznej dištančnej objímky montovanej na potrubie DN 50 - 100</t>
  </si>
  <si>
    <t>741488997</t>
  </si>
  <si>
    <t>423410000605.S</t>
  </si>
  <si>
    <t>Dištančná klzna objímka plastová na potrubie d90</t>
  </si>
  <si>
    <t>-367953214</t>
  </si>
  <si>
    <t>899912134.S</t>
  </si>
  <si>
    <t>Montáž kĺznej dištančnej objímky montovanej  na potrubie DN 250</t>
  </si>
  <si>
    <t>815582374</t>
  </si>
  <si>
    <t>423410000606.S</t>
  </si>
  <si>
    <t>Dištančná klzna objímka plastová na potrubie d250</t>
  </si>
  <si>
    <t>276374114</t>
  </si>
  <si>
    <t>931994111.S</t>
  </si>
  <si>
    <t>Tesnenie styčnej škáry u prefa dielcov bobtnajúcim profilom "swell"</t>
  </si>
  <si>
    <t>764483744</t>
  </si>
  <si>
    <t>933901111.S</t>
  </si>
  <si>
    <t>Skúšky vodotesnosti betónovej nádrže akéhokoľvek druhu a tvaru, s obsahom do 1000 m3</t>
  </si>
  <si>
    <t>-761851216</t>
  </si>
  <si>
    <t>082110000100.S</t>
  </si>
  <si>
    <t>Voda pitná pre obyvateľstvo</t>
  </si>
  <si>
    <t>137899940</t>
  </si>
  <si>
    <t>933901311.S</t>
  </si>
  <si>
    <t>Naplnenie a vyprázdnenie nádrže pre účely vymývacie (preplachovacie) s obsahom do 1000 m3</t>
  </si>
  <si>
    <t>716311244</t>
  </si>
  <si>
    <t>959941123.S</t>
  </si>
  <si>
    <t>Chemická kotva s kotevným svorníkom tesnená chemickou ampulkou do betónu, ŽB, kameňa, s vyvŕtaním otvoru M12/95/220 mm</t>
  </si>
  <si>
    <t>1342316072</t>
  </si>
  <si>
    <t>961055111.S</t>
  </si>
  <si>
    <t>Búranie základov alebo vybúranie otvorov plochy nad 4 m2 v základoch železobetónových,  -2,40000t</t>
  </si>
  <si>
    <t>-1965000450</t>
  </si>
  <si>
    <t>962041314.S</t>
  </si>
  <si>
    <t>Búranie priečok alebo vybúranie otvorov plochy nad 4 m2 z betónu prostého hr. do 120 mm,  -0,20000t</t>
  </si>
  <si>
    <t>357423092</t>
  </si>
  <si>
    <t>971056006.S</t>
  </si>
  <si>
    <t>Jadrové vrty diamantovými korunkami do D 70 mm do stien - železobetónových -0,00009t</t>
  </si>
  <si>
    <t>cm</t>
  </si>
  <si>
    <t>-1171224794</t>
  </si>
  <si>
    <t>971056010.S</t>
  </si>
  <si>
    <t>Jadrové vrty diamantovými korunkami do D 110 mm do stien - železobetónových -0,00023t</t>
  </si>
  <si>
    <t>-1087165925</t>
  </si>
  <si>
    <t>971056012.S</t>
  </si>
  <si>
    <t>Jadrové vrty diamantovými korunkami do D 130 mm do stien - železobetónových -0,00032t</t>
  </si>
  <si>
    <t>1508762524</t>
  </si>
  <si>
    <t>971056018.S</t>
  </si>
  <si>
    <t>Jadrové vrty diamantovými korunkami do D 200 mm do stien - železobetónových -0,00075t</t>
  </si>
  <si>
    <t>1890684156</t>
  </si>
  <si>
    <t>971056021.S</t>
  </si>
  <si>
    <t>Jadrové vrty diamantovými korunkami do D 300 mm do stien - železobetónových -0,00170t</t>
  </si>
  <si>
    <t>-1679700593</t>
  </si>
  <si>
    <t>971056022.S</t>
  </si>
  <si>
    <t>Jadrové vrty diamantovými korunkami do D 350 mm do stien - železobetónových -0,00175t</t>
  </si>
  <si>
    <t>-1630515970</t>
  </si>
  <si>
    <t>971056024.S</t>
  </si>
  <si>
    <t>Jadrové vrty diamantovými korunkami do D 500 mm do stien - železobetónových -0,00401t</t>
  </si>
  <si>
    <t>492339983</t>
  </si>
  <si>
    <t>976085211.S</t>
  </si>
  <si>
    <t>Vybúranie kanalizačného rámu vrátane poklopu alebo mreže do 0,30 m2,  -0,02400t</t>
  </si>
  <si>
    <t>1622746475</t>
  </si>
  <si>
    <t>1681040389</t>
  </si>
  <si>
    <t>-404599624</t>
  </si>
  <si>
    <t>979082111.S</t>
  </si>
  <si>
    <t>Vnútrostavenisková doprava sutiny a vybúraných hmôt do 10 m</t>
  </si>
  <si>
    <t>-1512665528</t>
  </si>
  <si>
    <t>979082121.S</t>
  </si>
  <si>
    <t>Vnútrostavenisková doprava sutiny a vybúraných hmôt za každých ďalších 5 m</t>
  </si>
  <si>
    <t>-1286921174</t>
  </si>
  <si>
    <t>Poplatok za skládku - betón, tehly, dlaždice, obkladačky a keramika  (17 01), ostatné</t>
  </si>
  <si>
    <t>-318679647</t>
  </si>
  <si>
    <t>998276101.S</t>
  </si>
  <si>
    <t>Presun hmôt pre rúrové vedenie hĺbené z rúr z plast., hmôt alebo sklolamin. v otvorenom výkope</t>
  </si>
  <si>
    <t>-1150234723</t>
  </si>
  <si>
    <t>722</t>
  </si>
  <si>
    <t>Zdravotechnika - vnútorný vodovod</t>
  </si>
  <si>
    <t>722130215.S</t>
  </si>
  <si>
    <t>Potrubie z oceľových rúr pozink. bezšvíkových bežných-11 353.0, 10 004.0 zvarov. bežných-11 343.00 DN 40</t>
  </si>
  <si>
    <t>796595902</t>
  </si>
  <si>
    <t>722130216.S</t>
  </si>
  <si>
    <t>Potrubie z oceľových rúr pozink. bezšvíkových bežných-11 353.0, 10 004.0 zvarov. bežných-11 343.00 DN 50</t>
  </si>
  <si>
    <t>1252890810</t>
  </si>
  <si>
    <t>722130901.S</t>
  </si>
  <si>
    <t>Oprava vodovodného potrubia závitového zazátkovanie vývodu</t>
  </si>
  <si>
    <t>1523673223</t>
  </si>
  <si>
    <t>552540031700.S</t>
  </si>
  <si>
    <t>Zátka liatinová závitová pozinkovaná 2"</t>
  </si>
  <si>
    <t>-1836205069</t>
  </si>
  <si>
    <t>552540031600.S</t>
  </si>
  <si>
    <t>Zátka liatinová závitová pozinkovaná 6/4"</t>
  </si>
  <si>
    <t>1137792800</t>
  </si>
  <si>
    <t>722130916.S</t>
  </si>
  <si>
    <t>Oprava vodovodného potrubia závitového prerezanie oceľovej rúrky nad DN 25 do DN 50</t>
  </si>
  <si>
    <t>-1266303768</t>
  </si>
  <si>
    <t>722131915.S</t>
  </si>
  <si>
    <t>Oprava vodovodného potrubia závitového vsadenie odbočky do potrubia DN 40</t>
  </si>
  <si>
    <t>-1087322126</t>
  </si>
  <si>
    <t>552540016800.S</t>
  </si>
  <si>
    <t>T-kus liatinový pozinkovaný 6/4"</t>
  </si>
  <si>
    <t>-852769691</t>
  </si>
  <si>
    <t>552540014800.S</t>
  </si>
  <si>
    <t>T-kus liatinový závitový pozinkovaný 6/4"x3/4"x6/4"</t>
  </si>
  <si>
    <t>-310238032</t>
  </si>
  <si>
    <t>722131916.S</t>
  </si>
  <si>
    <t>Oprava vodovodného potrubia závitového vsadenie odbočky do potrubia DN 50</t>
  </si>
  <si>
    <t>-487304621</t>
  </si>
  <si>
    <t>552540015400.S</t>
  </si>
  <si>
    <t>T-kus liatinový závitový pozinkovaný 2"x1"x2"</t>
  </si>
  <si>
    <t>-744162966</t>
  </si>
  <si>
    <t>552540015100.S</t>
  </si>
  <si>
    <t>T-kus liatinový závitový pozinkovaný 2"</t>
  </si>
  <si>
    <t>1466632461</t>
  </si>
  <si>
    <t>722131935.S</t>
  </si>
  <si>
    <t>Oprava vodovodného potrubia závitového prepojenie doterajšieho potrubia DN 40</t>
  </si>
  <si>
    <t>-1470647295</t>
  </si>
  <si>
    <t>316170050800.S</t>
  </si>
  <si>
    <t xml:space="preserve">Prechodový závitový spoj s vnútorným závitom d 42 mm - 1 1/2" lisovací, </t>
  </si>
  <si>
    <t>984152065</t>
  </si>
  <si>
    <t>722181134.S</t>
  </si>
  <si>
    <t>Ochrana potrubia gumovými vložkami do upevňovacích prvkov proti prenášaniu hluku nad 25 do DN 50</t>
  </si>
  <si>
    <t>1788029586</t>
  </si>
  <si>
    <t>722221020.S</t>
  </si>
  <si>
    <t>Montáž guľového kohúta závitového priameho pre vodu G 1</t>
  </si>
  <si>
    <t>-246099501</t>
  </si>
  <si>
    <t>551110007300.S</t>
  </si>
  <si>
    <t>Guľový uzáver pre vodu s odvodnením, 1" FF, páčka, niklovaná mosadz</t>
  </si>
  <si>
    <t>204935171</t>
  </si>
  <si>
    <t>722221030.S</t>
  </si>
  <si>
    <t>Montáž guľového kohúta závitového priameho pre vodu G 6/4</t>
  </si>
  <si>
    <t>-1796440532</t>
  </si>
  <si>
    <t>551110005900.S</t>
  </si>
  <si>
    <t>Guľový uzáver pre vodu 6/4", niklovaná mosadz</t>
  </si>
  <si>
    <t>842452805</t>
  </si>
  <si>
    <t>722221035.S</t>
  </si>
  <si>
    <t>Montáž guľového kohúta závitového priameho pre vodu G 2</t>
  </si>
  <si>
    <t>-1937185781</t>
  </si>
  <si>
    <t>551110006000.S</t>
  </si>
  <si>
    <t>Guľový uzáver pre vodu 2", niklovaná mosadz</t>
  </si>
  <si>
    <t>-728741602</t>
  </si>
  <si>
    <t>722221113.S</t>
  </si>
  <si>
    <t>Montáž guľového kohúta záhradného závitového G 3/4</t>
  </si>
  <si>
    <t>-431387470</t>
  </si>
  <si>
    <t>551110011700.S</t>
  </si>
  <si>
    <t>Guľový uzáver záhradný, 3/4" - 1" M, d 20 mm, páčka, niklovaná mosadz</t>
  </si>
  <si>
    <t>-925279592</t>
  </si>
  <si>
    <t>722221114.S</t>
  </si>
  <si>
    <t>Montáž guľového kohúta záhradného závitového G 1</t>
  </si>
  <si>
    <t>-1515247476</t>
  </si>
  <si>
    <t>551110011800.S</t>
  </si>
  <si>
    <t>Guľový uzáver záhradný, 1" - 5/4" M, d 25 mm, páčka, niklovaná mosadz</t>
  </si>
  <si>
    <t>161907501</t>
  </si>
  <si>
    <t>722221285.S1</t>
  </si>
  <si>
    <t>Montáž spojky závitovej G 6/4</t>
  </si>
  <si>
    <t>1761707944</t>
  </si>
  <si>
    <t>337059537</t>
  </si>
  <si>
    <t>722250151.S</t>
  </si>
  <si>
    <t>Montáž požiarneho prechodu A 110/Rd 130</t>
  </si>
  <si>
    <t>-1625357652</t>
  </si>
  <si>
    <t>449180000803.S</t>
  </si>
  <si>
    <t>Bajonet A 110</t>
  </si>
  <si>
    <t>828560437</t>
  </si>
  <si>
    <t>449180000303.S</t>
  </si>
  <si>
    <t>Viečko zaslepovacie A110</t>
  </si>
  <si>
    <t>196262061</t>
  </si>
  <si>
    <t>722262151.S</t>
  </si>
  <si>
    <t>Montáž vodomeru pre vodu do 30°C prírubového skrutkového vertikálneho DN 50</t>
  </si>
  <si>
    <t>253166838</t>
  </si>
  <si>
    <t>362939</t>
  </si>
  <si>
    <t xml:space="preserve"> - Vodoměr průmyslový přírubový DN 50, průtok Qn 15, stavební délka 200 mm</t>
  </si>
  <si>
    <t>-1049655161</t>
  </si>
  <si>
    <t>998722201.S</t>
  </si>
  <si>
    <t>Presun hmôt pre vnútorný vodovod v objektoch výšky do 6 m</t>
  </si>
  <si>
    <t>-662294779</t>
  </si>
  <si>
    <t>723</t>
  </si>
  <si>
    <t>Zdravotechnika - vnútorný plynovod</t>
  </si>
  <si>
    <t>723150369.S</t>
  </si>
  <si>
    <t>Potrubie z oceľových rúrok hladkých čiernych, chránička Dxt 89x3,6 mm</t>
  </si>
  <si>
    <t>1652273308</t>
  </si>
  <si>
    <t>723150373.S</t>
  </si>
  <si>
    <t>Potrubie z oceľových rúrok hladkých čiernych, chránička Dxt 159x4,5 mm</t>
  </si>
  <si>
    <t>2013912443</t>
  </si>
  <si>
    <t>998723201.S</t>
  </si>
  <si>
    <t>Presun hmôt pre vnútorný plynovod v objektoch výšky do 6 m</t>
  </si>
  <si>
    <t>403747642</t>
  </si>
  <si>
    <t>767871515.S</t>
  </si>
  <si>
    <t>Montáž objímky pre montáž potrubia do steny alebo stropu D 48-53 mm</t>
  </si>
  <si>
    <t>329212231</t>
  </si>
  <si>
    <t>286710007500.S</t>
  </si>
  <si>
    <t>Potrubná objímka pozinkovaná, rozsah upínania D 48-53 mm, DN potrubia 1 1/2", M8, EPDM izolant</t>
  </si>
  <si>
    <t>-1027644480</t>
  </si>
  <si>
    <t>-1078524809</t>
  </si>
  <si>
    <t>783</t>
  </si>
  <si>
    <t>Nátery</t>
  </si>
  <si>
    <t>783414141.S</t>
  </si>
  <si>
    <t>Nátery kovového potrubia v kanáloch a šachtách olejové do DN 50 mm dvojnás. so základným náterom - 105µm</t>
  </si>
  <si>
    <t>-841853764</t>
  </si>
  <si>
    <t>210010029.S</t>
  </si>
  <si>
    <t>Rúrka ohybná elektroinštalačná z PVC typ FXP 50, uložená pevne</t>
  </si>
  <si>
    <t>2068057042</t>
  </si>
  <si>
    <t>345710009500.S</t>
  </si>
  <si>
    <t>Rúrka ohybná vlnitá pancierová so strednou mechanickou odolnosťou z PVC-U, D 50</t>
  </si>
  <si>
    <t>668130815</t>
  </si>
  <si>
    <t>210193252.S</t>
  </si>
  <si>
    <t>Rozvádzač oceľoplechový pre zapustenú montáž IP 43, výška 1150 x šírka 510 mm, bez sekacích prác</t>
  </si>
  <si>
    <t>664820081</t>
  </si>
  <si>
    <t>357150000110.S</t>
  </si>
  <si>
    <t>Rozvodnicová skriňa oceľoplechová zapustená, šxv 1150x510 mm, počet radov 7, modulov v rade 24, IP43</t>
  </si>
  <si>
    <t>1924409318</t>
  </si>
  <si>
    <t>23-M</t>
  </si>
  <si>
    <t>Montáže potrubia</t>
  </si>
  <si>
    <t>230200101.S1</t>
  </si>
  <si>
    <t>Montáž pozdĺžne delených chráničiek Dxt 159x4,5mm</t>
  </si>
  <si>
    <t>-699326455</t>
  </si>
  <si>
    <t>142110001700.S</t>
  </si>
  <si>
    <t>Rúra oceľová bezšvová hladká kruhová d 159 mm, hr. steny 4,5 mm, ozn.11 353.0</t>
  </si>
  <si>
    <t>1294698895</t>
  </si>
  <si>
    <t>230200116.S</t>
  </si>
  <si>
    <t>Nasunutie potrubnej sekcie do oceľovej chráničky DN 50</t>
  </si>
  <si>
    <t>2036667943</t>
  </si>
  <si>
    <t>598210052437</t>
  </si>
  <si>
    <t>Gumena manžeta na potrubie 150/63</t>
  </si>
  <si>
    <t>256</t>
  </si>
  <si>
    <t>1081187097</t>
  </si>
  <si>
    <t>230200117.S</t>
  </si>
  <si>
    <t>Nasunutie potrubnej sekcie do oceľovej chráničky DN 80</t>
  </si>
  <si>
    <t>-198044068</t>
  </si>
  <si>
    <t>598210052435</t>
  </si>
  <si>
    <t>Gumena manžeta na potrubie 150/90</t>
  </si>
  <si>
    <t>-1567846485</t>
  </si>
  <si>
    <t>230200122.S</t>
  </si>
  <si>
    <t>Nasunutie potrubnej sekcie do oceľovej chráničky DN 250</t>
  </si>
  <si>
    <t>1148256521</t>
  </si>
  <si>
    <t>598210052438</t>
  </si>
  <si>
    <t>Gumena manžeta na potrubie 400/250</t>
  </si>
  <si>
    <t>1968936473</t>
  </si>
  <si>
    <t>35-M</t>
  </si>
  <si>
    <t>Montáž čerpadiel, kompresorov a vodohospodárskych zariadení</t>
  </si>
  <si>
    <t>350150001.S</t>
  </si>
  <si>
    <t xml:space="preserve">Čerpadlo ponorné na čerpanie znečistenej vody s obsahom abrazívnych častíc </t>
  </si>
  <si>
    <t>-783952048</t>
  </si>
  <si>
    <t>426130000703</t>
  </si>
  <si>
    <t>650094376</t>
  </si>
  <si>
    <t>4261300007005</t>
  </si>
  <si>
    <t>1929303951</t>
  </si>
  <si>
    <t>Výkaz výmer</t>
  </si>
  <si>
    <t>STAVBA:</t>
  </si>
  <si>
    <t>SO 07 Spevnené plochy – Rekonštrukcia a revitalizácia jestvujúcej plochy „Parkovisko B“</t>
  </si>
  <si>
    <t>STUPEŇ:</t>
  </si>
  <si>
    <t>DOKUMENTÁCIA PRE REALIZÁCIU STAVBY</t>
  </si>
  <si>
    <t>STAVEBNÝ OBJEKT:</t>
  </si>
  <si>
    <t>REV.Č:</t>
  </si>
  <si>
    <t>R00</t>
  </si>
  <si>
    <t>DATUM VYDANIA:</t>
  </si>
  <si>
    <t>P.Č.:</t>
  </si>
  <si>
    <t>ZMAČKA</t>
  </si>
  <si>
    <t>Jednotková cena</t>
  </si>
  <si>
    <t>Celková cena</t>
  </si>
  <si>
    <t>Dodávka</t>
  </si>
  <si>
    <t>Montáž</t>
  </si>
  <si>
    <t>Zariadenia</t>
  </si>
  <si>
    <t>SR</t>
  </si>
  <si>
    <t>Istiaca a rozpájacia skriňa SR7-DIN2 VV 8x400A P2</t>
  </si>
  <si>
    <t>RS1</t>
  </si>
  <si>
    <t>Rozvádzač pre vlastnú spotrebu objektu zázemia, In=100A, IP54</t>
  </si>
  <si>
    <t>RVO</t>
  </si>
  <si>
    <t>Rozvádzač pre vonkajšie osvetlenie, In=63A, IP54</t>
  </si>
  <si>
    <t>RE-ZAZ</t>
  </si>
  <si>
    <t>Pilierový rozvádzač mernia RE-ZAZEMIE RE P.N F803 3x80A PO, 1x32A/400V</t>
  </si>
  <si>
    <t>MS1</t>
  </si>
  <si>
    <t>Miestna skrinka pre istenie stožiara, In=32A, IP54</t>
  </si>
  <si>
    <t>Ts</t>
  </si>
  <si>
    <t>Dozbrojenie podružného merania do 3f250A 300/5A</t>
  </si>
  <si>
    <t>Svietidlá areálového osvetlenia</t>
  </si>
  <si>
    <t>AO1</t>
  </si>
  <si>
    <t>Svietidlo areálového osvetlenia AFP2 L 144L70 230V, 46089 lm, 4000K, 298W, IK08, IP66</t>
  </si>
  <si>
    <t>AO2</t>
  </si>
  <si>
    <t>Svietidlo areálového osvetlenia AFP2 2L 230V, 98512 lm, 4000K, 638W, IK08, IP66</t>
  </si>
  <si>
    <t>Betónový stoziar 15m, typ 15/25kN vrátane základu a rampy pre svietidlá</t>
  </si>
  <si>
    <t>Uzemnenie a ochrana pred bleskom areál</t>
  </si>
  <si>
    <t>Uzemovací pásik FeZn 30x4 - uzemnenie spevnenej plochy</t>
  </si>
  <si>
    <t>Uzemovací vodič FeZn 10 - uzemnenie stožiarov a zariadení</t>
  </si>
  <si>
    <t>Káble a káblové súbory</t>
  </si>
  <si>
    <t>Kábel NAYY-J 4x240</t>
  </si>
  <si>
    <t>Kábel NAYY-J 4x185</t>
  </si>
  <si>
    <t>Kábel CYKY-J 5x16</t>
  </si>
  <si>
    <t>Kábel CYKY-J 5x10</t>
  </si>
  <si>
    <t>Kábel CYKY-J 5x6</t>
  </si>
  <si>
    <t>Kábel CYKY-J 3x2,5</t>
  </si>
  <si>
    <t>Kábel CYKY-J 5x2,5</t>
  </si>
  <si>
    <t>Príplatok za zatiahnutie kábla do chráničky DN 110</t>
  </si>
  <si>
    <t>Ukončenia káblov v energetickom zariadení</t>
  </si>
  <si>
    <t>kus</t>
  </si>
  <si>
    <t>Káblová NN spojka</t>
  </si>
  <si>
    <t>Objekt zázemia</t>
  </si>
  <si>
    <t>Uzemnenie a ochrana pred bleskom pre objekt zázemia</t>
  </si>
  <si>
    <t>Káblové pripojenie typových kontajnerových modulov z RE-ZAZEMIE (predlžováky)</t>
  </si>
  <si>
    <t>Výkop jamy a základ pre energetické zariadenie</t>
  </si>
  <si>
    <t>Zemné práce spojené s uložením káblov v priestore distribučnej TS1</t>
  </si>
  <si>
    <t>Hĺbenie káblovej ryhy 50 cm širokej a 120 cm hlbokej, v zemine triedy 3</t>
  </si>
  <si>
    <t>Chránička DN 110</t>
  </si>
  <si>
    <t>Chránička DN 100</t>
  </si>
  <si>
    <t>Chránička DN 63</t>
  </si>
  <si>
    <t>Vytýčenie inžinierskych sietí</t>
  </si>
  <si>
    <t>Technicko-inžinierske práce</t>
  </si>
  <si>
    <t>Projektová dokumentácia skutočného stavu</t>
  </si>
  <si>
    <t>Geodetické zameranie</t>
  </si>
  <si>
    <t>Spracovanie východiskovej revízie a vypracovanie správy</t>
  </si>
  <si>
    <t>Odvoz a likvidácia odpadu</t>
  </si>
  <si>
    <t>Inžinierska činnosť a technický dozor</t>
  </si>
  <si>
    <t>Podružný materiál</t>
  </si>
  <si>
    <t>Nepredvídané práce</t>
  </si>
  <si>
    <t xml:space="preserve">Spolu </t>
  </si>
  <si>
    <t>Celkom  bez DPH</t>
  </si>
  <si>
    <t>Celkom s DPH</t>
  </si>
  <si>
    <t>Akcia:</t>
  </si>
  <si>
    <t>Počet</t>
  </si>
  <si>
    <t>Cena</t>
  </si>
  <si>
    <t>Zálohový napájací zdroj 2300W, 8x výstup 31VDC/25A + 3x výstup 31VDC/5A  + 3x výstup 24VDC/5A pre dobíjanie akumulátorov 2x 12VDC (28-100Ah, nie sú súčasťou, samost. umiestnenie),  diasgnostické prepojenie s riadiacimi jednotkami, napájanie 230VAC, rozmery 482x 132 x400 mm, inštalácia do 19" rozvádzača, EN 54-4</t>
  </si>
  <si>
    <t>Riadiaca jednotka s USB/SD/MP3 prehrávačom, FM tunerom, Bluetooth pripojením a diaľkovým ovládaním. LED displej zobrazuje číslo skladby. Obsahuje univerzálny symetrický mikrofónny vstup (kombo konektor: XLR/Jack 6,3 mm). Dokáže nahradiť riadiacu jednotku k rozhlasovej ústredni vďaka mikrofónemu vstupu. Má samostatnú reguláciu hlasitosti a samostatné 2-pásmové korekcie prehrávača a mikrofónneho vstupu. Je určený pre montáž do 19" racku, zaberie iba 1U. Obsahuje aj 1x AUX stereo vstup (jack 3,5 mm), 4x Linkový stereo vstup (2xRCA). Zariadenie má stereo symetrický výstup (2x XLR), stereo nesymetrický výstup (2x jack 6,3 mm a 2x RCA).</t>
  </si>
  <si>
    <t>Akumulátor 12V - 65Ah, 350x167x181, 19,5kg</t>
  </si>
  <si>
    <t>Doska dohladu - impedančne</t>
  </si>
  <si>
    <t>REPRODUKTORY</t>
  </si>
  <si>
    <t xml:space="preserve">Tlakový reproduktor dvojpásmový 60W/100V, odbočky 30/15/7,5/3,75 W , akustický tlak SPL 111 dB (1W/1m, 500 Hz - 5 kHz), frekvenčný rozsah 120 Hz - 20 kHz, vyžarovací uhol 90° (1 kHz) horizontálny/95° (1 kHz) vertikálny, reproduktory 120mm stredobass, 25mm výšky, skrutkovacia keramická svorkovnica s tepelnou poistkou, plastová konštrukcia, rozmery 315x215x355mm, vonkajšie použitie typ B, IP 65, sivý, montáž na omietku, EN 54-24
</t>
  </si>
  <si>
    <t>označenie reproduktora-nalepovací štítok</t>
  </si>
  <si>
    <t>krabica PS 60 + keram.svorka 12 polova - stupačka</t>
  </si>
  <si>
    <t>relé</t>
  </si>
  <si>
    <t>vypnutie TOTAL STOP pre HSP, výkonové relé, cievka na 230V AC, 8x pracovný kontakt pre 12 zón, montáž na DIN lištu, pracovné kontakty pripojené na reproduktorové linky, inštalovať v rozhlasovej ústredni, ovládací kábel privedie profesia silnoprúd, pomocné napájanie relé zo zdroja rozhlasovej ústredne</t>
  </si>
  <si>
    <t>prepäťová ochrana na 230V</t>
  </si>
  <si>
    <t xml:space="preserve">Polica </t>
  </si>
  <si>
    <t>Montážní sada M6</t>
  </si>
  <si>
    <t>Sada prepojovacích káblov HSP, svorkovníc..</t>
  </si>
  <si>
    <t>1-CHKE-V  FE180/E60 2x2.5 B2ca - a1, d1, s1  plášť -červený</t>
  </si>
  <si>
    <t>kábel bezhalogénový, požiarne odolný E60 B2ca s1 d1 a1 - stupačka</t>
  </si>
  <si>
    <t>HFXP/HFIR 25</t>
  </si>
  <si>
    <t>izolačná rúrka vrátane úchytov,spojok a príchytiek...</t>
  </si>
  <si>
    <t>CY6</t>
  </si>
  <si>
    <t>vodič CY6- uzemnenie kovových repro</t>
  </si>
  <si>
    <t>CLT s pancierom, 8xOS2, ​9/125μm, Dca - s2, d2,</t>
  </si>
  <si>
    <t>Keline optický kábel CLT s pancierom, 8xOS2, ​9/125μm, Dca - s2, d2, a1, pre vonkajšie aj vnútorné použitie</t>
  </si>
  <si>
    <t>HDPE 40/KOPOFLEX 40</t>
  </si>
  <si>
    <t>Rurka do zeme HDPE 40 / chránička Kopoflex 40 so zat. Lankom</t>
  </si>
  <si>
    <t xml:space="preserve">výkop zához ložko doska folia - od bodu priojenia po objekt. Ostatné výkopy sú zahrnuté v časti NN </t>
  </si>
  <si>
    <t>Jack moon priechodka</t>
  </si>
  <si>
    <t>tesniaca priechodka HDPE</t>
  </si>
  <si>
    <t>prenájom plošiny</t>
  </si>
  <si>
    <t>plošina</t>
  </si>
  <si>
    <t>CY10</t>
  </si>
  <si>
    <t>vodič CY10 vr. Uzmen.vejar. Podložiek a skrutiek</t>
  </si>
  <si>
    <t>protipožiarny tmel</t>
  </si>
  <si>
    <t>Pomocné a montážne materiály:
- popisné štítky hlavných zariadení, označovanie trás, rozmery a prev. podľa platných STN
- upevňovací materiál, spojovací materiál, spony, príchytky, vývodky, spojky, spojníky, odmastňovače a izolačné hmoty...</t>
  </si>
  <si>
    <t>oživenie a preskúšanie systému</t>
  </si>
  <si>
    <t>školenie obsluhy</t>
  </si>
  <si>
    <t>vystavenie správy o odbornej prehliadke</t>
  </si>
  <si>
    <t>projektová dokumentácia skutočného stavu</t>
  </si>
  <si>
    <t>zriadenie staveniska podľa požiadavok dodávaťeľa,v zmysle platného stavebného zákona SR 396/2006 vrátane všetkých zabezpečení a opatrení BOZP</t>
  </si>
  <si>
    <t>inžinierska činnosť a technický dozor</t>
  </si>
  <si>
    <t>SPOLU:</t>
  </si>
  <si>
    <t>ceny sú bez DPH</t>
  </si>
  <si>
    <t xml:space="preserve">Zoznam zariadení a prístrojov je spracovaný na základe tejto projektovej dokumentácie, za konečnú ponuku objednávateľovi zodpovedá dodávateľ ponuky. Ponúkajúci zodpovedá za objemy uvedené vo svojej ponuke. </t>
  </si>
  <si>
    <t>25. 2. 2025</t>
  </si>
  <si>
    <t>SO_07A</t>
  </si>
  <si>
    <t>SO 07.A  Stavebno-technické riešenie</t>
  </si>
  <si>
    <t>SO 07.B Dopravné riešenie</t>
  </si>
  <si>
    <t>SO 07.A Stavebno-technické riešenie</t>
  </si>
  <si>
    <t>SO_07Z</t>
  </si>
  <si>
    <t>SO_07D</t>
  </si>
  <si>
    <t>SO 07.Z Zdravotechnika</t>
  </si>
  <si>
    <t>SO07.E1 Elektrická inštalácia a ochrana pred bleskom pre navrhovaný objekt zázemia
SO07.E2 Areálové rozvody NN a areálové osvetlenie</t>
  </si>
  <si>
    <t>SO_07E3</t>
  </si>
  <si>
    <t>SO_07E1-2</t>
  </si>
  <si>
    <t>SO 07.E3 Elektrická požiarna signalizácia EPS a hlasová signalizácia požiaru HSP</t>
  </si>
  <si>
    <t>ÚSTREDŇA</t>
  </si>
  <si>
    <t>SO07.E1 Elektrická inštalácia a ochrana pred bleskom pre navrhovaný objekt zázemia</t>
  </si>
  <si>
    <t>SO07.E2 Areálové rozvody NN a areálové osvetlenie</t>
  </si>
  <si>
    <t>OST_009</t>
  </si>
  <si>
    <t xml:space="preserve">Rozpočet  </t>
  </si>
  <si>
    <t>Profesia:</t>
  </si>
  <si>
    <t>Položka</t>
  </si>
  <si>
    <t>Názov položky / skrátený popis, v jednotlivých položkách je zahrnutá 
dodávka, materiál a montážne práce, vrátane všetkých vedľajších 
nákladov /</t>
  </si>
  <si>
    <t>M.J.</t>
  </si>
  <si>
    <t>Cena v EUR / bez DPH /</t>
  </si>
  <si>
    <t>Celkom spolu</t>
  </si>
  <si>
    <t>Spolu dodávka a montáž</t>
  </si>
  <si>
    <t>Kovový podstavec  zadná stena obsahuje káblový vstup s kefou</t>
  </si>
  <si>
    <t>Vertikálny vyväzovací žľab - DR 42U</t>
  </si>
  <si>
    <t>Stropná ventilačná doska, 4x 230 VA ventilátor 1U</t>
  </si>
  <si>
    <t>Základný napájací blok PDU, beznástrojová montáž, 9x 230V</t>
  </si>
  <si>
    <t>Horizontálny organizátor 1U s kovovými okami</t>
  </si>
  <si>
    <t>Perforovaná výsuvná polica pre rozvádzače hĺbky 1 000 mm. Sada skrutiek a matíc súčasťou balenia. Nosnosť 65 kg.</t>
  </si>
  <si>
    <t>Modulárny patch panel 1U 24 portov Cat 6A plne osadený</t>
  </si>
  <si>
    <t>Kazeta pre 2x12 zvarov, komplet</t>
  </si>
  <si>
    <t>Optický distribučný box na DIN lištu pre 8x SC-SC, LC-LC Duplex alebo LSH-LSH adaptéry</t>
  </si>
  <si>
    <t>Ochrana zvaru, 40 mm</t>
  </si>
  <si>
    <t>patch kábel 5m - CAT6A</t>
  </si>
  <si>
    <t>optický patch kábel OS2 - 3m</t>
  </si>
  <si>
    <t>Skriňa 300x 400x170 plastová IP65 s mont. plechom NL-300x400 + zámok + 1 pólový vypínač + radové svorky + zásuvka na DIN - pre kamery a WIFI na stĺp</t>
  </si>
  <si>
    <t>tlačidlo na spínanie ovládania - dizajn dla investor</t>
  </si>
  <si>
    <t>OEM Konektor RJ45 kat. 6a, tienený, montáž bez nástrojov</t>
  </si>
  <si>
    <t>Unity Enterprise camera channel - UNITY8-ENT</t>
  </si>
  <si>
    <t>merací protokol - meranie metalického kábla-port vr.wifi...</t>
  </si>
  <si>
    <t>merací protokol - meranie optického vlákna</t>
  </si>
  <si>
    <t>Poznámka: Káble prechádzajúce cez CHUC, zhromaždovacie priestory, komunikácie musia mať podla STN 92 0203 triedu reakcie na ohen podla prílohy B - B2ca s1d1 a1  a  v ostatných priestoroch  podla EN 50 575 bezhalogenové s min triedou reakcie na ohen Eca. Týka sa to kabeláže vedenej len na povrchu-príchytky, žlaby, rošty, rúrky</t>
  </si>
  <si>
    <t xml:space="preserve"> STP CAT.6A vonkajší</t>
  </si>
  <si>
    <t>Kábel JYTY-O 19x1</t>
  </si>
  <si>
    <t>jackmoon koncovka na HDPE 40/33</t>
  </si>
  <si>
    <t>protipožiarne upchávky</t>
  </si>
  <si>
    <t>prieraz murivom</t>
  </si>
  <si>
    <t xml:space="preserve">drobný montážny materiál </t>
  </si>
  <si>
    <t>značenie trasy vedenia</t>
  </si>
  <si>
    <t>oživenie, preskúšanie a uvedenie systému do trvalej prevádzky</t>
  </si>
  <si>
    <t>dokumentácia skutočného vyhotovenia</t>
  </si>
  <si>
    <t>PPV</t>
  </si>
  <si>
    <t>dopravné</t>
  </si>
  <si>
    <t>SPOLU BEZ DPH:</t>
  </si>
  <si>
    <t>Zoznam zariadení a prístrojov je spracovaný na základe tejto projektovej dokumentácie, za konečnú ponuku objednávateľovi zodpovedá dodávateľ ponuky. Ponúkajúci zodpovedá za objemy uvedené vo svojej ponuke.</t>
  </si>
  <si>
    <t>SO_07E4</t>
  </si>
  <si>
    <t>SO07.E4 Kamerový systém a zabezpečenie areálu</t>
  </si>
  <si>
    <t>SO 07.D Dopravné riešenie</t>
  </si>
  <si>
    <t>286650001204</t>
  </si>
  <si>
    <t>Bahenný kôš galvanizovaný pre mrežu B125 a D400 (DN 315)</t>
  </si>
  <si>
    <t>561091133.S</t>
  </si>
  <si>
    <t>Zhotovenie podkladu zo zeminy stabilizovanej hydraulickými spojivami systémom (Road Mix) hr. do 400 mm plochy nad 5000 m2</t>
  </si>
  <si>
    <t>D+M Camper PRO DROP SMART alebo adekv.
Master stĺpik CamperSystem CS DROP PRO NO DOOR &amp; LCD_Pro aqua lite (voda s meraním, bez el. zásuviek)		
Dvierka antivandal nerez s výrezom na displej a platobný terminál vrátane kľučky a vložky	
Riadiaci modul stĺpika LX Miniserver (ovláda výstupy technológií v master stĺpiku ako ventil na vodu, oplach a ohrev výlevky, otváranie rampy, osvetlenie a pod. Zároveň sníma vstupy od ovládacích tlačidiel a umožňuje snímať inštalovaný impulzný vodomer. Komunikuje obojsmerne s Cloudom a riadi a ovláda Stellplatz)		
LX napájací zdroj 24 V / 4,2 A (v prípade ak sa nepoužije predinštalovaný v stĺpiku)		
Dotykový displej + riadiace PC (správa objednávok, komunikačný displej, prehľad o stave stĺpika, synchronizácia s cloudom) 		
Pripojenie vstupov a výstupov (inštalovanie smart komponentov do Master stĺpika, dopojenie energií a dát, svokrovnice)		
Programovanie parametrov výbavy a prepojenie s cloudom, testovanie		
Čítačka bezkontaktných platobných kariet (antivandal a exteriér)		
Pripojenia do 30m od hlavných prípojok inžinierskych sietí (médium voda, elektrina, odpad). Ukotvené základovou pätkou.  - V1</t>
  </si>
  <si>
    <t>D+M Camper PRO DROP SMART alebo adekv.
Servisný stĺpik s vapkou na čistú vodu. Všetky prvky sú vyrobené z nerezovej ocele. Celá vodovodná inštalácia je zabezpečená vykurovacími káblami pre bezporuchovú prevádzku v zimných podmienkach. Ukotvené základovou pätkou. - V4</t>
  </si>
  <si>
    <t>Odlučovač ropných látok KL 200/4 sII,, 0,1mg/l NEL  alebo adekv.</t>
  </si>
  <si>
    <t>Akumulačná  nádrž KL AN 10 alebo adekv.</t>
  </si>
  <si>
    <t>Akumulačná  nádrž KL AN 12 alebo adekv.</t>
  </si>
  <si>
    <t>Vložka vpustu ENVIA VIVO NELO 0,1mg/l alebo adekv.</t>
  </si>
  <si>
    <t>Bočná doska Q-Bic Plus 1200 mm, pre vsakovanie dažďovej vody WAVIN alebo adekv.</t>
  </si>
  <si>
    <t>Vsakovací blok Aquacell, rozmer 1200x600x400 mm, pre vsakovanie dažďovej vody WAVIN alebo adekv.</t>
  </si>
  <si>
    <t>Spodná doska Aquacell, rozmer 1200x600 mm, pre vsakovanie dažďovej vody WAVIN alebo adekv.</t>
  </si>
  <si>
    <t>Vstupné hrdlo Q-Bic Plus DN 315, pre vsakovanie dažďovej vody WAVIN alebo adekv.</t>
  </si>
  <si>
    <t>Liat. mreža D400 obdl. 340x420 na tel. rúru DN 315, WAVIN alebo adekv.</t>
  </si>
  <si>
    <t>Šachtový adaptér 315 Aquacell, pre vsakovanie dažďovej vody WAVIN alebo adekv.</t>
  </si>
  <si>
    <t>Vlnovcová šachtová rúra  ID315x6000, WAVIN alebo adekv.</t>
  </si>
  <si>
    <t>Teleskopická rúra s tesnením 315x375, WAVIN alebo adekv.</t>
  </si>
  <si>
    <t>Gum. tesnenie šachtovej rúry 315, WAVIN alebo adekv.</t>
  </si>
  <si>
    <t>Čerpadlo kalové s rezacím zariadením SEG.40.40.2.50B, GRUNDFOS, vrátane príslušenstva, plavákový spínač, osvetlenie, reťaz, autospojka alebo adekv.</t>
  </si>
  <si>
    <t>Riadiaca jednotka pre 2 čerpadlá  LC 241 2x 5.7-12 3x240/300 alebo adekv.</t>
  </si>
  <si>
    <t>Riadiaca jednotka systému, v ráme sloty pre 2x zosilňovače + 1x záložný, umožňuje pripojiť 8x reproduktorové linky , max. možný inštalovaný výkon 2x500W + 1x 500W záloha, 4x audio vstup, 2x RM port pre mikrofóny (na každý max 4 ks), 16x ovládacie vstupy, pripojenie cez LAN, napájanie 31VDC, rozmery 483x133x345mm alebo adekv.</t>
  </si>
  <si>
    <t>Digitálny výkonový zosilňovač - zásuvný modul do rámu riadiacej jednotky VX-3000, trieda D, výkon 500W, výstupné napätie 100V/70V/50V, frekv. rozsah 40Hz-20kHz, ventilátor s protiprachovým filtrom,  napájanie 31VDC, hmotnosť 1.3 kg alebo adekv.</t>
  </si>
  <si>
    <t>Mikrofónna stanica pre všeobecné hlásenia, 13 programovateľných tlačidiel, vstup pre externý mikrofón/AUX, pripojenie káblom CAT 5 STP, rozšírenie o 10 tlačidiel jednotkou RM-210F alebo adekv.</t>
  </si>
  <si>
    <t>Priemyselný switch  4x 10/100TX (RJ-45) + 2x 100FX (Single Mode / SC) , O-Ring &lt;10ms, , web management, ring kruhová topológia,1x  alarmový výstup NC,  ochrana pred prepätím 2 kV, napájanie 48 V DC, pracovná teplota od -40 °C do +70 °C, rozmery 54x106x145 mm,  záložné napájanie  z akumulátorov 12 VDC, zdroj nie je súčasťou balenia alebo adekv.</t>
  </si>
  <si>
    <t xml:space="preserve">VX-3008F alebo adekv.
</t>
  </si>
  <si>
    <t xml:space="preserve">VX-050DA
 alebo adekv.
</t>
  </si>
  <si>
    <t xml:space="preserve">RM-300X
 alebo adekv.
</t>
  </si>
  <si>
    <t xml:space="preserve">VX-3000DS
 alebo adekv.
</t>
  </si>
  <si>
    <t xml:space="preserve">MMP300 BS
 alebo adekv.
</t>
  </si>
  <si>
    <t>IES-2042FX-SM-SC alebo adekv.</t>
  </si>
  <si>
    <t>TP 12-65 alebo adekv.</t>
  </si>
  <si>
    <t>VM-300SV alebo adekv.</t>
  </si>
  <si>
    <t>CS-660BS-EB alebo adekv.</t>
  </si>
  <si>
    <t>HILTI  PS 90 alebo adekv.</t>
  </si>
  <si>
    <t>RZ.A</t>
  </si>
  <si>
    <t>RZ.B</t>
  </si>
  <si>
    <r>
      <t xml:space="preserve">D+M Camper ELEKTRO SMART 8 elektrické zásuvky  alebo adekv.
Slave stĺpik CamperSystem CS ELECTRO SOLO (6x elektrické zásuvky + LED podsvietenie + 1x voda bez merania)
Elektromer 1-fázový s odpočtom cez Master stĺpik
Relé digitálne 2x ovládanie výstupu cez Master stĺpik
Výkonový stykač pre slave stĺpik
Pomocné istenie pre slave stĺpik s kabelážou
Doplnenie optickej signalizácie zapnutej zásuvky (prevedenie exteriér) + istenie poistkou a kabeláž
Pripojenie vstupov a výstupov (inštalovanie smart komponentov do Master stĺpika, dopojenie energií a dát, svokrovnice)
Programovanie parametrov výbavy a prepojenie s cloudom, testovanie. Ukotvené základovou pätkou.
</t>
    </r>
    <r>
      <rPr>
        <b/>
        <sz val="8"/>
        <color rgb="FFFF0000"/>
        <rFont val="Arial Narrow"/>
        <family val="2"/>
        <charset val="238"/>
      </rPr>
      <t>OPCIA:</t>
    </r>
    <r>
      <rPr>
        <sz val="8"/>
        <rFont val="Arial Narrow"/>
        <family val="2"/>
        <charset val="238"/>
      </rPr>
      <t xml:space="preserve">
Pilierový rozvádzač RZ, typ A 2x32A/400V, 2x16A/400V, 9x16A/400V, In=63A, IP54</t>
    </r>
  </si>
  <si>
    <r>
      <t xml:space="preserve">D+M Camper ELEKTRO SMART 8 elektrické zásuvky  alebo adekv.
Slave stĺpik CamperSystem CS ELECTRO SOLO (6x elektrické zásuvky + LED podsvietenie + 1x voda bez merania)
Elektromer 1-fázový s odpočtom cez Master stĺpik
Relé digitálne 2x ovládanie výstupu cez Master stĺpik
Výkonový stykač pre slave stĺpik
Pomocné istenie pre slave stĺpik s kabelážou
Doplnenie optickej signalizácie zapnutej zásuvky (prevedenie exteriér) + istenie poistkou a kabeláž
Pripojenie vstupov a výstupov (inštalovanie smart komponentov do Master stĺpika, dopojenie energií a dát, svokrovnice)
Programovanie parametrov výbavy a prepojenie s cloudom, testovanie. Ukotvené základovou pätkou.
</t>
    </r>
    <r>
      <rPr>
        <b/>
        <sz val="8"/>
        <color rgb="FFFF0000"/>
        <rFont val="Arial Narrow"/>
        <family val="2"/>
        <charset val="238"/>
      </rPr>
      <t>OPCIA:</t>
    </r>
    <r>
      <rPr>
        <sz val="8"/>
        <rFont val="Arial Narrow"/>
        <family val="2"/>
        <charset val="238"/>
      </rPr>
      <t xml:space="preserve">
Pilierový rozvádzač RZ, typ A 1x63A/400V, 1x32A/400V, 1x16A/400V, 9x16A/400V, In=63A, IP54</t>
    </r>
  </si>
  <si>
    <t>D+M Posuvná brána na koľajnici 5500x2000 mm s pohonom a výplňou s uzavretým profilom, v pozinkovanom prevedení - O3</t>
  </si>
  <si>
    <t>D+M Posuvná brána na koľajnici 16000x2000 mm s pohonom a výplňou s uzavretým profilom, v pozinkovanom prevedení - O4</t>
  </si>
  <si>
    <t>D+M Posuvná brána na koľajnici 14000x2000 mm s pohonom a výplňou s uzavretým profilom, v pozinkovanom prevedení - O5</t>
  </si>
  <si>
    <t>D+M Posuvná brána na koľajnici 12000x2000 mm s pohonom a výplňou s uzavretým profilom, v pozinkovanom prevedení - O6</t>
  </si>
  <si>
    <t>D+M Posuvná brána na koľajnici 6000x2000 mm s pohonom a výplňou s uzavretým profilom, v pozinkovanom prevedení - O7</t>
  </si>
  <si>
    <t>Kontajner vrátnica a el. rozvodňa - 1x kancelársky kontajner 20'</t>
  </si>
  <si>
    <t>767000000.S</t>
  </si>
  <si>
    <t>Stĺpik betónový výšky 3000mm</t>
  </si>
  <si>
    <t>767000001.S</t>
  </si>
  <si>
    <t>Montáž oplotenia panelového na betónové stĺpiky vo výške nad 1,5 do 2,5m</t>
  </si>
  <si>
    <t>767000002.S</t>
  </si>
  <si>
    <t>Betónový plotový panel na výšku 2,4m skladaný z dielcov</t>
  </si>
  <si>
    <t>6</t>
  </si>
  <si>
    <t>7</t>
  </si>
  <si>
    <t>10</t>
  </si>
  <si>
    <t>11</t>
  </si>
  <si>
    <t>12</t>
  </si>
  <si>
    <t>13</t>
  </si>
  <si>
    <t>14</t>
  </si>
  <si>
    <t>15</t>
  </si>
  <si>
    <t>17</t>
  </si>
  <si>
    <t>18</t>
  </si>
  <si>
    <t>19</t>
  </si>
  <si>
    <t>20</t>
  </si>
  <si>
    <t>21</t>
  </si>
  <si>
    <t>22</t>
  </si>
  <si>
    <t>24</t>
  </si>
  <si>
    <t>25</t>
  </si>
  <si>
    <t>26</t>
  </si>
  <si>
    <t>27</t>
  </si>
  <si>
    <t>28</t>
  </si>
  <si>
    <t>29</t>
  </si>
  <si>
    <t>30</t>
  </si>
  <si>
    <t>31</t>
  </si>
  <si>
    <t>33</t>
  </si>
  <si>
    <t>34</t>
  </si>
  <si>
    <t>35</t>
  </si>
  <si>
    <t>36</t>
  </si>
  <si>
    <t>37</t>
  </si>
  <si>
    <t>38</t>
  </si>
  <si>
    <t>39</t>
  </si>
  <si>
    <t>40</t>
  </si>
  <si>
    <t>41</t>
  </si>
  <si>
    <t>42</t>
  </si>
  <si>
    <t>43</t>
  </si>
  <si>
    <t>44</t>
  </si>
  <si>
    <t>45</t>
  </si>
  <si>
    <t>46</t>
  </si>
  <si>
    <t>47</t>
  </si>
  <si>
    <t>48</t>
  </si>
  <si>
    <t>49</t>
  </si>
  <si>
    <t>50</t>
  </si>
  <si>
    <t>51</t>
  </si>
  <si>
    <t>52</t>
  </si>
  <si>
    <t>53</t>
  </si>
  <si>
    <t>54</t>
  </si>
  <si>
    <t>55</t>
  </si>
  <si>
    <t>Keline optický patch panel pre 24 x SC-SC, LC-LC Duplex alebo LSH-LSH adaptérov, výsuvný s odnímateľným čelom alebo adekv.</t>
  </si>
  <si>
    <t>Keline optický adaptér SC-SC, OS2 alebo adekv.</t>
  </si>
  <si>
    <t>Keline pigtail SC, OS2 9/125µm (ITU-T G.652.D) alebo adekv.</t>
  </si>
  <si>
    <t>switch PoE - MikroTik CSS610-8P-2S+IN, switch 8x GLAN, 2x SFP+, PoE 802.3af/at alebo adekv.</t>
  </si>
  <si>
    <t>switch optický MikroTik CRS328-4C-20S-4S+RM, 4x GLAN, 20x SFP, 4x SFP+ alebo adekv.</t>
  </si>
  <si>
    <t>switch PoE -  MikroTik CRS328-24P-4S+RM, 24x GLAN PoE, 4x SFP+, 802.3af/at alebo adekv.</t>
  </si>
  <si>
    <t>QUIDO Duplex ETH 4/4 + krabica + montáž na DIN alebo adekv.</t>
  </si>
  <si>
    <t>spínaný zdroj pre QUIDO Spínaný zdroj 12V/1,25A na lištu DIN - 5ks do velínu, 5 ks v riešenom priestore alebo adekv.</t>
  </si>
  <si>
    <t>QUIDO Duplex ETH 8/8 + krabica + montáž na DIN alebo adekv.</t>
  </si>
  <si>
    <t>Wifi AP Ubiquiti U6 Mesh Pro + príslušenstvo na montáž na stĺp alebo adekv.</t>
  </si>
  <si>
    <t>AI NVR 2 Value 24TB, 1U Rack Mount, Avigilon Hardened OS, EU - server alebo adekv.</t>
  </si>
  <si>
    <t>Analytics Kit for AI NVR 2 VAL - AINVR2-VAL-ANK alebo adekv.</t>
  </si>
  <si>
    <t>8.0C-H6A-BO1-IR - 8MP H6A Bullet IR Camera with 4.4-9.3mm Lens alebo adekv.</t>
  </si>
  <si>
    <t>konzola na uchytenie kamery</t>
  </si>
  <si>
    <t>10 Mpx, 2x 5 Mpx DualHead kamera, exteriérová, 1/2.8" CMOS, rozlíšenie 2592 x 1944 px / 2560 x 1440 px @ 25/30 fps (20/20 fps analytics), citlivosť: 0,02 lx Color, 0,005 lx Monochrome, F1.6, objektív 3,24-7,33 mm</t>
  </si>
  <si>
    <t>konzola na uchytenie kamery dualhead na stĺp</t>
  </si>
  <si>
    <t>3.0C-H4VI-RO1-IR - Avigilon video dverná jednotka, vyhotovenie antivandal, 1 tlačidlo, 3 Mpx kamera, IR prísvit, obojsmerná Full Duplex komunikácia, volanie priamo do ACC, napájanie PoE 802.3af, IK 10, rozmery 227,0 x 120,0 x 99,6 mm - dverné jednotky budú pripojené do PoE swtichu CCTV alebo adekv.</t>
  </si>
  <si>
    <t>Keline optický kábel CLT s pancierom, 4xOS2, ​9/125μm, Dca - s2, d2, a1, pre vonkajšie aj vnútorné použitie alebo adekv.</t>
  </si>
  <si>
    <t>Keline optický kábel CLT s pancierom, 24xOS2, ​9/125μm, Dca - s2, d2, a1, pre vonkajšie aj vnútorné použitie alebo adekv.</t>
  </si>
  <si>
    <t>Šachta Romold KS 100.63/110BL vrátane tesnenia, poklopu a ostatného príslušenstva alebo adekv.</t>
  </si>
  <si>
    <t>Búranie a odstránenie existujúcej šachty vrátane krytu - A06</t>
  </si>
  <si>
    <t>zmena množstva 20250526</t>
  </si>
  <si>
    <t>pridanie položky 20250526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</si>
</sst>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
    <numFmt numFmtId="165" formatCode="dd\.mm\.yyyy"/>
    <numFmt numFmtId="166" formatCode="#,##0.00000"/>
    <numFmt numFmtId="167" formatCode="#,##0.000"/>
    <numFmt numFmtId="168" formatCode="mm/yyyy"/>
    <numFmt numFmtId="169" formatCode="#,##0.000;\-#,##0.000"/>
    <numFmt numFmtId="170" formatCode="&quot;€&quot;\ #,##0.00"/>
    <numFmt numFmtId="171" formatCode="#,##0\ &quot;Sk&quot;"/>
  </numFmts>
  <fonts count="105" x14ac:knownFonts="1">
    <font>
      <sz val="8"/>
      <name val="Arial CE"/>
      <family val="2"/>
    </font>
    <font>
      <sz val="10"/>
      <color rgb="FF969696"/>
      <name val="Arial CE"/>
      <family val="2"/>
      <charset val="238"/>
    </font>
    <font>
      <sz val="10"/>
      <name val="Arial CE"/>
      <family val="2"/>
      <charset val="238"/>
    </font>
    <font>
      <b/>
      <sz val="11"/>
      <name val="Arial CE"/>
      <family val="2"/>
      <charset val="238"/>
    </font>
    <font>
      <b/>
      <sz val="12"/>
      <name val="Arial CE"/>
      <family val="2"/>
      <charset val="238"/>
    </font>
    <font>
      <sz val="11"/>
      <name val="Arial CE"/>
      <family val="2"/>
      <charset val="238"/>
    </font>
    <font>
      <sz val="12"/>
      <color rgb="FF003366"/>
      <name val="Arial CE"/>
      <family val="2"/>
      <charset val="238"/>
    </font>
    <font>
      <sz val="10"/>
      <color rgb="FF003366"/>
      <name val="Arial CE"/>
      <family val="2"/>
      <charset val="238"/>
    </font>
    <font>
      <sz val="8"/>
      <color rgb="FF003366"/>
      <name val="Arial CE"/>
      <family val="2"/>
      <charset val="238"/>
    </font>
    <font>
      <sz val="8"/>
      <color rgb="FFFFFFFF"/>
      <name val="Arial CE"/>
      <family val="2"/>
      <charset val="238"/>
    </font>
    <font>
      <sz val="8"/>
      <color rgb="FF3366FF"/>
      <name val="Arial CE"/>
      <family val="2"/>
      <charset val="238"/>
    </font>
    <font>
      <b/>
      <sz val="14"/>
      <name val="Arial CE"/>
      <family val="2"/>
      <charset val="238"/>
    </font>
    <font>
      <b/>
      <sz val="10"/>
      <name val="Arial CE"/>
      <family val="2"/>
      <charset val="238"/>
    </font>
    <font>
      <sz val="10"/>
      <color rgb="FFFFFFFF"/>
      <name val="Arial CE"/>
      <family val="2"/>
      <charset val="238"/>
    </font>
    <font>
      <b/>
      <sz val="10"/>
      <color rgb="FFFFFFFF"/>
      <name val="Arial CE"/>
      <family val="2"/>
      <charset val="238"/>
    </font>
    <font>
      <b/>
      <sz val="10"/>
      <color rgb="FF969696"/>
      <name val="Arial CE"/>
      <family val="2"/>
      <charset val="238"/>
    </font>
    <font>
      <b/>
      <sz val="10"/>
      <color rgb="FF464646"/>
      <name val="Arial CE"/>
      <family val="2"/>
      <charset val="238"/>
    </font>
    <font>
      <sz val="12"/>
      <color rgb="FF969696"/>
      <name val="Arial CE"/>
      <family val="2"/>
      <charset val="238"/>
    </font>
    <font>
      <sz val="8"/>
      <color rgb="FF969696"/>
      <name val="Arial CE"/>
      <family val="2"/>
      <charset val="238"/>
    </font>
    <font>
      <sz val="9"/>
      <name val="Arial CE"/>
      <family val="2"/>
      <charset val="238"/>
    </font>
    <font>
      <sz val="9"/>
      <color rgb="FF969696"/>
      <name val="Arial CE"/>
      <family val="2"/>
      <charset val="238"/>
    </font>
    <font>
      <b/>
      <sz val="12"/>
      <color rgb="FF960000"/>
      <name val="Arial CE"/>
      <family val="2"/>
      <charset val="238"/>
    </font>
    <font>
      <sz val="12"/>
      <name val="Arial CE"/>
      <family val="2"/>
      <charset val="238"/>
    </font>
    <font>
      <sz val="18"/>
      <color theme="10"/>
      <name val="Wingdings 2"/>
      <family val="1"/>
      <charset val="2"/>
    </font>
    <font>
      <b/>
      <sz val="11"/>
      <color rgb="FF003366"/>
      <name val="Arial CE"/>
      <family val="2"/>
      <charset val="238"/>
    </font>
    <font>
      <sz val="11"/>
      <color rgb="FF003366"/>
      <name val="Arial CE"/>
      <family val="2"/>
      <charset val="238"/>
    </font>
    <font>
      <sz val="11"/>
      <color rgb="FF969696"/>
      <name val="Arial CE"/>
      <family val="2"/>
      <charset val="238"/>
    </font>
    <font>
      <sz val="10"/>
      <color rgb="FF3366FF"/>
      <name val="Arial CE"/>
      <family val="2"/>
      <charset val="238"/>
    </font>
    <font>
      <b/>
      <sz val="12"/>
      <color rgb="FF800000"/>
      <name val="Arial CE"/>
      <family val="2"/>
      <charset val="238"/>
    </font>
    <font>
      <sz val="8"/>
      <color rgb="FF960000"/>
      <name val="Arial CE"/>
      <family val="2"/>
      <charset val="238"/>
    </font>
    <font>
      <b/>
      <sz val="8"/>
      <name val="Arial CE"/>
      <family val="2"/>
      <charset val="238"/>
    </font>
    <font>
      <i/>
      <sz val="9"/>
      <color rgb="FF0000FF"/>
      <name val="Arial CE"/>
      <family val="2"/>
      <charset val="238"/>
    </font>
    <font>
      <i/>
      <sz val="8"/>
      <color rgb="FF0000FF"/>
      <name val="Arial CE"/>
      <family val="2"/>
      <charset val="238"/>
    </font>
    <font>
      <u/>
      <sz val="11"/>
      <color theme="10"/>
      <name val="Calibri"/>
      <family val="2"/>
      <charset val="238"/>
      <scheme val="minor"/>
    </font>
    <font>
      <sz val="8"/>
      <color rgb="FF3366FF"/>
      <name val="Arial CE"/>
      <family val="2"/>
      <charset val="238"/>
    </font>
    <font>
      <b/>
      <sz val="14"/>
      <name val="Arial CE"/>
      <family val="2"/>
      <charset val="238"/>
    </font>
    <font>
      <sz val="10"/>
      <color rgb="FF3366FF"/>
      <name val="Arial CE"/>
      <family val="2"/>
      <charset val="238"/>
    </font>
    <font>
      <sz val="10"/>
      <color rgb="FF969696"/>
      <name val="Arial CE"/>
      <family val="2"/>
      <charset val="238"/>
    </font>
    <font>
      <b/>
      <sz val="11"/>
      <name val="Arial CE"/>
      <family val="2"/>
      <charset val="238"/>
    </font>
    <font>
      <sz val="10"/>
      <name val="Arial CE"/>
      <family val="2"/>
      <charset val="238"/>
    </font>
    <font>
      <b/>
      <sz val="10"/>
      <name val="Arial CE"/>
      <family val="2"/>
      <charset val="238"/>
    </font>
    <font>
      <b/>
      <sz val="12"/>
      <color rgb="FF960000"/>
      <name val="Arial CE"/>
      <family val="2"/>
      <charset val="238"/>
    </font>
    <font>
      <sz val="8"/>
      <color rgb="FF969696"/>
      <name val="Arial CE"/>
      <family val="2"/>
      <charset val="238"/>
    </font>
    <font>
      <sz val="10"/>
      <color rgb="FFFFFFFF"/>
      <name val="Arial CE"/>
      <family val="2"/>
      <charset val="238"/>
    </font>
    <font>
      <sz val="8"/>
      <color rgb="FFFFFFFF"/>
      <name val="Arial CE"/>
      <family val="2"/>
      <charset val="238"/>
    </font>
    <font>
      <b/>
      <sz val="12"/>
      <name val="Arial CE"/>
      <family val="2"/>
      <charset val="238"/>
    </font>
    <font>
      <b/>
      <sz val="10"/>
      <color rgb="FF464646"/>
      <name val="Arial CE"/>
      <family val="2"/>
      <charset val="238"/>
    </font>
    <font>
      <sz val="9"/>
      <name val="Arial CE"/>
      <family val="2"/>
      <charset val="238"/>
    </font>
    <font>
      <b/>
      <sz val="12"/>
      <color rgb="FF800000"/>
      <name val="Arial CE"/>
      <family val="2"/>
      <charset val="238"/>
    </font>
    <font>
      <sz val="12"/>
      <color rgb="FF003366"/>
      <name val="Arial CE"/>
      <family val="2"/>
      <charset val="238"/>
    </font>
    <font>
      <sz val="10"/>
      <color rgb="FF003366"/>
      <name val="Arial CE"/>
      <family val="2"/>
      <charset val="238"/>
    </font>
    <font>
      <sz val="9"/>
      <color rgb="FF969696"/>
      <name val="Arial CE"/>
      <family val="2"/>
      <charset val="238"/>
    </font>
    <font>
      <sz val="8"/>
      <color rgb="FF960000"/>
      <name val="Arial CE"/>
      <family val="2"/>
      <charset val="238"/>
    </font>
    <font>
      <b/>
      <sz val="8"/>
      <name val="Arial CE"/>
      <family val="2"/>
      <charset val="238"/>
    </font>
    <font>
      <sz val="8"/>
      <color rgb="FF003366"/>
      <name val="Arial CE"/>
      <family val="2"/>
      <charset val="238"/>
    </font>
    <font>
      <i/>
      <sz val="9"/>
      <color rgb="FF0000FF"/>
      <name val="Arial CE"/>
      <family val="2"/>
      <charset val="238"/>
    </font>
    <font>
      <i/>
      <sz val="8"/>
      <color rgb="FF0000FF"/>
      <name val="Arial CE"/>
      <family val="2"/>
      <charset val="238"/>
    </font>
    <font>
      <b/>
      <sz val="14"/>
      <color theme="1"/>
      <name val="Arial Narrow"/>
      <family val="2"/>
      <charset val="238"/>
    </font>
    <font>
      <sz val="8"/>
      <color theme="1"/>
      <name val="Arial Narrow"/>
      <family val="2"/>
      <charset val="238"/>
    </font>
    <font>
      <sz val="8"/>
      <color theme="1"/>
      <name val="Arial Black"/>
      <family val="2"/>
      <charset val="238"/>
    </font>
    <font>
      <b/>
      <sz val="8"/>
      <color theme="1"/>
      <name val="Arial Narrow"/>
      <family val="2"/>
      <charset val="238"/>
    </font>
    <font>
      <sz val="8"/>
      <name val="Arial Narrow"/>
      <family val="2"/>
      <charset val="238"/>
    </font>
    <font>
      <b/>
      <sz val="8"/>
      <color indexed="18"/>
      <name val="Arial Narrow"/>
      <family val="2"/>
      <charset val="238"/>
    </font>
    <font>
      <b/>
      <sz val="8"/>
      <name val="Arial Narrow"/>
      <family val="2"/>
      <charset val="238"/>
    </font>
    <font>
      <b/>
      <sz val="11"/>
      <name val="Tahoma"/>
      <family val="2"/>
      <charset val="238"/>
    </font>
    <font>
      <sz val="8"/>
      <name val="Tahoma"/>
      <family val="2"/>
      <charset val="238"/>
    </font>
    <font>
      <b/>
      <sz val="8"/>
      <name val="Tahoma"/>
      <family val="2"/>
      <charset val="238"/>
    </font>
    <font>
      <b/>
      <sz val="8"/>
      <color theme="1"/>
      <name val="Tahoma"/>
      <family val="2"/>
      <charset val="238"/>
    </font>
    <font>
      <sz val="8"/>
      <color theme="1"/>
      <name val="Tahoma"/>
      <family val="2"/>
      <charset val="238"/>
    </font>
    <font>
      <b/>
      <sz val="12"/>
      <name val="Tahoma"/>
      <family val="2"/>
      <charset val="238"/>
    </font>
    <font>
      <sz val="8"/>
      <color rgb="FFFFFF00"/>
      <name val="Tahoma"/>
      <family val="2"/>
      <charset val="238"/>
    </font>
    <font>
      <sz val="8"/>
      <color rgb="FFC4BC96"/>
      <name val="Tahoma"/>
      <family val="2"/>
      <charset val="238"/>
    </font>
    <font>
      <sz val="8"/>
      <color indexed="8"/>
      <name val="Arial"/>
      <family val="2"/>
    </font>
    <font>
      <sz val="10"/>
      <color theme="1"/>
      <name val="Calibri"/>
      <family val="2"/>
      <charset val="238"/>
      <scheme val="minor"/>
    </font>
    <font>
      <b/>
      <sz val="10"/>
      <color indexed="8"/>
      <name val="Tahoma"/>
      <family val="2"/>
      <charset val="238"/>
    </font>
    <font>
      <b/>
      <sz val="5"/>
      <color indexed="8"/>
      <name val="Tahoma"/>
      <family val="2"/>
      <charset val="238"/>
    </font>
    <font>
      <b/>
      <sz val="10"/>
      <name val="Tahoma"/>
      <family val="2"/>
      <charset val="238"/>
    </font>
    <font>
      <sz val="6"/>
      <name val="Tahoma"/>
      <family val="2"/>
      <charset val="238"/>
    </font>
    <font>
      <sz val="8"/>
      <name val="Calibri"/>
      <family val="2"/>
      <charset val="238"/>
      <scheme val="minor"/>
    </font>
    <font>
      <b/>
      <sz val="8"/>
      <name val="Calibri"/>
      <family val="2"/>
      <charset val="238"/>
      <scheme val="minor"/>
    </font>
    <font>
      <b/>
      <sz val="8"/>
      <color rgb="FF00B050"/>
      <name val="Tahoma"/>
      <family val="2"/>
      <charset val="238"/>
    </font>
    <font>
      <sz val="8"/>
      <color rgb="FF00B050"/>
      <name val="Tahoma"/>
      <family val="2"/>
      <charset val="238"/>
    </font>
    <font>
      <b/>
      <sz val="8"/>
      <color indexed="17"/>
      <name val="Tahoma"/>
      <family val="2"/>
      <charset val="238"/>
    </font>
    <font>
      <b/>
      <sz val="5"/>
      <name val="Tahoma"/>
      <family val="2"/>
      <charset val="238"/>
    </font>
    <font>
      <b/>
      <sz val="18"/>
      <name val="Calibri"/>
      <family val="2"/>
      <charset val="238"/>
    </font>
    <font>
      <sz val="11"/>
      <name val="Calibri"/>
      <family val="2"/>
      <charset val="238"/>
    </font>
    <font>
      <b/>
      <sz val="12"/>
      <name val="Calibri"/>
      <family val="2"/>
      <charset val="238"/>
    </font>
    <font>
      <b/>
      <sz val="11"/>
      <name val="Calibri"/>
      <family val="2"/>
      <charset val="238"/>
    </font>
    <font>
      <sz val="10"/>
      <name val="Arial"/>
      <family val="2"/>
      <charset val="238"/>
    </font>
    <font>
      <sz val="10"/>
      <color theme="1"/>
      <name val="Arial CE"/>
      <family val="2"/>
      <charset val="238"/>
    </font>
    <font>
      <sz val="11"/>
      <color theme="1"/>
      <name val="Calibri"/>
      <family val="2"/>
      <charset val="238"/>
    </font>
    <font>
      <i/>
      <sz val="10"/>
      <name val="Calibri"/>
      <family val="2"/>
      <charset val="238"/>
    </font>
    <font>
      <sz val="8"/>
      <name val="Calibri"/>
      <family val="2"/>
      <charset val="238"/>
    </font>
    <font>
      <sz val="8"/>
      <name val="Arial CE"/>
      <family val="2"/>
      <charset val="238"/>
    </font>
    <font>
      <sz val="11"/>
      <name val="Calibri"/>
      <family val="2"/>
      <charset val="238"/>
      <scheme val="minor"/>
    </font>
    <font>
      <sz val="8"/>
      <color rgb="FF7030A0"/>
      <name val="Arial CE"/>
      <family val="2"/>
    </font>
    <font>
      <sz val="9"/>
      <color rgb="FF7030A0"/>
      <name val="Arial CE"/>
      <family val="2"/>
    </font>
    <font>
      <i/>
      <sz val="9"/>
      <color rgb="FF7030A0"/>
      <name val="Arial CE"/>
      <family val="2"/>
    </font>
    <font>
      <i/>
      <sz val="8"/>
      <color rgb="FF7030A0"/>
      <name val="Arial CE"/>
      <family val="2"/>
    </font>
    <font>
      <sz val="9"/>
      <name val="Arial CE"/>
      <family val="2"/>
    </font>
    <font>
      <sz val="8"/>
      <color rgb="FF0000FF"/>
      <name val="Arial CE"/>
      <family val="2"/>
    </font>
    <font>
      <i/>
      <sz val="9"/>
      <color rgb="FF0000FF"/>
      <name val="Arial CE"/>
      <family val="2"/>
    </font>
    <font>
      <i/>
      <sz val="8"/>
      <color rgb="FF0000FF"/>
      <name val="Arial CE"/>
      <family val="2"/>
    </font>
    <font>
      <sz val="9"/>
      <color rgb="FF0000FF"/>
      <name val="Arial CE"/>
      <family val="2"/>
    </font>
    <font>
      <b/>
      <sz val="8"/>
      <color rgb="FFFF0000"/>
      <name val="Arial Narrow"/>
      <family val="2"/>
      <charset val="238"/>
    </font>
  </fonts>
  <fills count="7">
    <fill>
      <patternFill patternType="none"/>
    </fill>
    <fill>
      <patternFill patternType="gray125"/>
    </fill>
    <fill>
      <patternFill patternType="solid">
        <fgColor rgb="FFC0C0C0"/>
      </patternFill>
    </fill>
    <fill>
      <patternFill patternType="solid">
        <fgColor rgb="FFBEBEBE"/>
      </patternFill>
    </fill>
    <fill>
      <patternFill patternType="solid">
        <fgColor rgb="FFD2D2D2"/>
      </patternFill>
    </fill>
    <fill>
      <patternFill patternType="solid">
        <fgColor theme="7" tint="0.79998168889431442"/>
        <bgColor indexed="64"/>
      </patternFill>
    </fill>
    <fill>
      <patternFill patternType="solid">
        <fgColor rgb="FFFFFF00"/>
        <bgColor indexed="64"/>
      </patternFill>
    </fill>
  </fills>
  <borders count="61">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33" fillId="0" borderId="0" applyNumberFormat="0" applyFill="0" applyBorder="0" applyAlignment="0" applyProtection="0"/>
    <xf numFmtId="0" fontId="72" fillId="0" borderId="36" applyNumberFormat="0" applyFill="0" applyProtection="0">
      <alignment vertical="top" wrapText="1"/>
      <protection locked="0"/>
    </xf>
    <xf numFmtId="0" fontId="88" fillId="0" borderId="0"/>
  </cellStyleXfs>
  <cellXfs count="492">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1" fillId="0" borderId="0" xfId="0" applyFont="1" applyAlignment="1">
      <alignment horizontal="left" vertical="center"/>
    </xf>
    <xf numFmtId="0" fontId="10"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0" borderId="0" xfId="0" applyFont="1" applyAlignment="1">
      <alignment horizontal="left" vertical="center" wrapText="1"/>
    </xf>
    <xf numFmtId="0" fontId="0" fillId="0" borderId="4" xfId="0" applyBorder="1"/>
    <xf numFmtId="0" fontId="0" fillId="0" borderId="3" xfId="0" applyBorder="1" applyAlignment="1">
      <alignment vertical="center"/>
    </xf>
    <xf numFmtId="0" fontId="12" fillId="0" borderId="5" xfId="0" applyFont="1" applyBorder="1" applyAlignment="1">
      <alignment horizontal="left" vertical="center"/>
    </xf>
    <xf numFmtId="0" fontId="0" fillId="0" borderId="5" xfId="0"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13" fillId="0" borderId="0" xfId="0" applyFont="1" applyAlignment="1">
      <alignment horizontal="left" vertical="center"/>
    </xf>
    <xf numFmtId="0" fontId="13" fillId="0" borderId="0" xfId="0" applyFont="1" applyAlignment="1">
      <alignment vertical="center"/>
    </xf>
    <xf numFmtId="0" fontId="13" fillId="0" borderId="3" xfId="0" applyFont="1" applyBorder="1" applyAlignment="1">
      <alignment vertical="center"/>
    </xf>
    <xf numFmtId="0" fontId="0" fillId="3" borderId="0" xfId="0" applyFill="1" applyAlignment="1">
      <alignment vertical="center"/>
    </xf>
    <xf numFmtId="0" fontId="4" fillId="3" borderId="6" xfId="0" applyFont="1" applyFill="1" applyBorder="1" applyAlignment="1">
      <alignment horizontal="left" vertical="center"/>
    </xf>
    <xf numFmtId="0" fontId="0" fillId="3" borderId="7" xfId="0" applyFill="1" applyBorder="1" applyAlignment="1">
      <alignment vertical="center"/>
    </xf>
    <xf numFmtId="0" fontId="4" fillId="3" borderId="7" xfId="0" applyFont="1" applyFill="1" applyBorder="1" applyAlignment="1">
      <alignment horizontal="center" vertical="center"/>
    </xf>
    <xf numFmtId="0" fontId="16"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2"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18" fillId="0" borderId="0" xfId="0" applyFont="1" applyAlignment="1">
      <alignment horizontal="left" vertical="center"/>
    </xf>
    <xf numFmtId="0" fontId="0" fillId="0" borderId="15" xfId="0" applyBorder="1" applyAlignment="1">
      <alignment vertical="center"/>
    </xf>
    <xf numFmtId="0" fontId="0" fillId="4" borderId="7" xfId="0" applyFill="1" applyBorder="1" applyAlignment="1">
      <alignment vertical="center"/>
    </xf>
    <xf numFmtId="0" fontId="19" fillId="4" borderId="0" xfId="0" applyFont="1" applyFill="1" applyAlignment="1">
      <alignment horizontal="center" vertical="center"/>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0" fillId="0" borderId="11" xfId="0" applyBorder="1" applyAlignment="1">
      <alignment vertical="center"/>
    </xf>
    <xf numFmtId="0" fontId="4" fillId="0" borderId="3" xfId="0" applyFont="1" applyBorder="1" applyAlignment="1">
      <alignment vertical="center"/>
    </xf>
    <xf numFmtId="0" fontId="21" fillId="0" borderId="0" xfId="0" applyFont="1" applyAlignment="1">
      <alignment horizontal="left" vertical="center"/>
    </xf>
    <xf numFmtId="0" fontId="21" fillId="0" borderId="0" xfId="0" applyFont="1" applyAlignment="1">
      <alignment vertical="center"/>
    </xf>
    <xf numFmtId="4" fontId="21" fillId="0" borderId="0" xfId="0" applyNumberFormat="1" applyFont="1" applyAlignment="1">
      <alignment vertical="center"/>
    </xf>
    <xf numFmtId="0" fontId="4" fillId="0" borderId="0" xfId="0" applyFont="1" applyAlignment="1">
      <alignment horizontal="center" vertical="center"/>
    </xf>
    <xf numFmtId="4" fontId="17" fillId="0" borderId="14" xfId="0" applyNumberFormat="1" applyFont="1" applyBorder="1" applyAlignment="1">
      <alignment vertical="center"/>
    </xf>
    <xf numFmtId="4" fontId="17" fillId="0" borderId="0" xfId="0" applyNumberFormat="1" applyFont="1" applyAlignment="1">
      <alignment vertical="center"/>
    </xf>
    <xf numFmtId="166" fontId="17" fillId="0" borderId="0" xfId="0" applyNumberFormat="1" applyFont="1" applyAlignment="1">
      <alignment vertical="center"/>
    </xf>
    <xf numFmtId="4" fontId="17" fillId="0" borderId="15" xfId="0" applyNumberFormat="1" applyFont="1" applyBorder="1" applyAlignment="1">
      <alignment vertical="center"/>
    </xf>
    <xf numFmtId="0" fontId="4" fillId="0" borderId="0" xfId="0" applyFont="1" applyAlignment="1">
      <alignment horizontal="left" vertical="center"/>
    </xf>
    <xf numFmtId="0" fontId="22" fillId="0" borderId="0" xfId="0" applyFont="1" applyAlignment="1">
      <alignment horizontal="left" vertical="center"/>
    </xf>
    <xf numFmtId="0" fontId="23" fillId="0" borderId="0" xfId="1" applyFont="1" applyAlignment="1">
      <alignment horizontal="center" vertical="center"/>
    </xf>
    <xf numFmtId="0" fontId="5" fillId="0" borderId="3"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3" fillId="0" borderId="0" xfId="0" applyFont="1" applyAlignment="1">
      <alignment horizontal="center" vertical="center"/>
    </xf>
    <xf numFmtId="4" fontId="26" fillId="0" borderId="14" xfId="0" applyNumberFormat="1" applyFont="1" applyBorder="1" applyAlignment="1">
      <alignment vertical="center"/>
    </xf>
    <xf numFmtId="4" fontId="26" fillId="0" borderId="0" xfId="0" applyNumberFormat="1" applyFont="1" applyAlignment="1">
      <alignment vertical="center"/>
    </xf>
    <xf numFmtId="166" fontId="26" fillId="0" borderId="0" xfId="0" applyNumberFormat="1" applyFont="1" applyAlignment="1">
      <alignment vertical="center"/>
    </xf>
    <xf numFmtId="4" fontId="26" fillId="0" borderId="15" xfId="0" applyNumberFormat="1" applyFont="1" applyBorder="1" applyAlignment="1">
      <alignment vertical="center"/>
    </xf>
    <xf numFmtId="0" fontId="5" fillId="0" borderId="0" xfId="0" applyFont="1" applyAlignment="1">
      <alignment horizontal="left" vertical="center"/>
    </xf>
    <xf numFmtId="0" fontId="27" fillId="0" borderId="0" xfId="0" applyFont="1" applyAlignment="1">
      <alignment horizontal="left" vertical="center"/>
    </xf>
    <xf numFmtId="0" fontId="0" fillId="0" borderId="3" xfId="0" applyBorder="1" applyAlignment="1">
      <alignment vertical="center" wrapText="1"/>
    </xf>
    <xf numFmtId="0" fontId="12" fillId="0" borderId="0" xfId="0" applyFont="1" applyAlignment="1">
      <alignment horizontal="left" vertical="center"/>
    </xf>
    <xf numFmtId="4" fontId="13" fillId="0" borderId="0" xfId="0" applyNumberFormat="1" applyFont="1" applyAlignment="1">
      <alignment vertical="center"/>
    </xf>
    <xf numFmtId="0" fontId="9" fillId="0" borderId="0" xfId="0" applyFont="1" applyAlignment="1">
      <alignment vertical="center"/>
    </xf>
    <xf numFmtId="164" fontId="13" fillId="0" borderId="0" xfId="0" applyNumberFormat="1" applyFont="1" applyAlignment="1">
      <alignment horizontal="righ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6" xfId="0" applyFont="1" applyFill="1" applyBorder="1" applyAlignment="1">
      <alignment horizontal="lef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19" fillId="4" borderId="0" xfId="0" applyFont="1" applyFill="1" applyAlignment="1">
      <alignment horizontal="left" vertical="center"/>
    </xf>
    <xf numFmtId="0" fontId="19" fillId="4" borderId="0" xfId="0" applyFont="1" applyFill="1" applyAlignment="1">
      <alignment horizontal="right" vertical="center"/>
    </xf>
    <xf numFmtId="0" fontId="28"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3" xfId="0"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0" xfId="0" applyFont="1" applyFill="1" applyAlignment="1">
      <alignment horizontal="center" vertical="center" wrapText="1"/>
    </xf>
    <xf numFmtId="4" fontId="21" fillId="0" borderId="0" xfId="0" applyNumberFormat="1" applyFont="1"/>
    <xf numFmtId="166" fontId="29" fillId="0" borderId="12" xfId="0" applyNumberFormat="1" applyFont="1" applyBorder="1"/>
    <xf numFmtId="166" fontId="29" fillId="0" borderId="13" xfId="0" applyNumberFormat="1" applyFont="1" applyBorder="1"/>
    <xf numFmtId="4" fontId="30" fillId="0" borderId="0" xfId="0" applyNumberFormat="1" applyFont="1" applyAlignment="1">
      <alignment vertical="center"/>
    </xf>
    <xf numFmtId="0" fontId="8" fillId="0" borderId="3" xfId="0" applyFont="1" applyBorder="1"/>
    <xf numFmtId="0" fontId="8" fillId="0" borderId="0" xfId="0" applyFont="1" applyAlignment="1">
      <alignment horizontal="left"/>
    </xf>
    <xf numFmtId="0" fontId="6" fillId="0" borderId="0" xfId="0" applyFont="1" applyAlignment="1">
      <alignment horizontal="left"/>
    </xf>
    <xf numFmtId="4" fontId="6" fillId="0" borderId="0" xfId="0" applyNumberFormat="1" applyFont="1"/>
    <xf numFmtId="0" fontId="8" fillId="0" borderId="14" xfId="0" applyFont="1" applyBorder="1"/>
    <xf numFmtId="166" fontId="8" fillId="0" borderId="0" xfId="0" applyNumberFormat="1" applyFont="1"/>
    <xf numFmtId="166" fontId="8" fillId="0" borderId="15"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0" fillId="0" borderId="3" xfId="0" applyBorder="1" applyAlignment="1" applyProtection="1">
      <alignment vertical="center"/>
      <protection locked="0"/>
    </xf>
    <xf numFmtId="0" fontId="19" fillId="0" borderId="22" xfId="0" applyFont="1" applyBorder="1" applyAlignment="1" applyProtection="1">
      <alignment horizontal="center" vertical="center"/>
      <protection locked="0"/>
    </xf>
    <xf numFmtId="49" fontId="19" fillId="0" borderId="22" xfId="0" applyNumberFormat="1"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22" xfId="0" applyFont="1" applyBorder="1" applyAlignment="1" applyProtection="1">
      <alignment horizontal="center" vertical="center" wrapText="1"/>
      <protection locked="0"/>
    </xf>
    <xf numFmtId="167" fontId="19" fillId="0" borderId="22" xfId="0" applyNumberFormat="1" applyFont="1" applyBorder="1" applyAlignment="1" applyProtection="1">
      <alignment vertical="center"/>
      <protection locked="0"/>
    </xf>
    <xf numFmtId="4" fontId="19" fillId="0" borderId="22" xfId="0" applyNumberFormat="1" applyFont="1" applyBorder="1" applyAlignment="1" applyProtection="1">
      <alignment vertical="center"/>
      <protection locked="0"/>
    </xf>
    <xf numFmtId="0" fontId="0" fillId="0" borderId="22" xfId="0" applyBorder="1" applyAlignment="1" applyProtection="1">
      <alignment vertical="center"/>
      <protection locked="0"/>
    </xf>
    <xf numFmtId="0" fontId="20" fillId="0" borderId="14" xfId="0" applyFont="1" applyBorder="1" applyAlignment="1">
      <alignment horizontal="left" vertical="center"/>
    </xf>
    <xf numFmtId="0" fontId="20" fillId="0" borderId="0" xfId="0" applyFont="1" applyAlignment="1">
      <alignment horizontal="center" vertical="center"/>
    </xf>
    <xf numFmtId="166" fontId="20" fillId="0" borderId="0" xfId="0" applyNumberFormat="1" applyFont="1" applyAlignment="1">
      <alignment vertical="center"/>
    </xf>
    <xf numFmtId="166" fontId="20" fillId="0" borderId="15" xfId="0" applyNumberFormat="1" applyFont="1" applyBorder="1" applyAlignment="1">
      <alignment vertical="center"/>
    </xf>
    <xf numFmtId="0" fontId="19" fillId="0" borderId="0" xfId="0" applyFont="1" applyAlignment="1">
      <alignment horizontal="left" vertical="center"/>
    </xf>
    <xf numFmtId="4" fontId="0" fillId="0" borderId="0" xfId="0" applyNumberFormat="1" applyAlignment="1">
      <alignment vertical="center"/>
    </xf>
    <xf numFmtId="0" fontId="20" fillId="0" borderId="19" xfId="0" applyFont="1" applyBorder="1" applyAlignment="1">
      <alignment horizontal="left" vertical="center"/>
    </xf>
    <xf numFmtId="0" fontId="20" fillId="0" borderId="20" xfId="0" applyFont="1" applyBorder="1" applyAlignment="1">
      <alignment horizontal="center" vertical="center"/>
    </xf>
    <xf numFmtId="166" fontId="20" fillId="0" borderId="20" xfId="0" applyNumberFormat="1" applyFont="1" applyBorder="1" applyAlignment="1">
      <alignment vertical="center"/>
    </xf>
    <xf numFmtId="166" fontId="20" fillId="0" borderId="21" xfId="0" applyNumberFormat="1" applyFont="1" applyBorder="1" applyAlignment="1">
      <alignment vertical="center"/>
    </xf>
    <xf numFmtId="0" fontId="31" fillId="0" borderId="22" xfId="0" applyFont="1" applyBorder="1" applyAlignment="1" applyProtection="1">
      <alignment horizontal="center" vertical="center"/>
      <protection locked="0"/>
    </xf>
    <xf numFmtId="49" fontId="31" fillId="0" borderId="22" xfId="0" applyNumberFormat="1"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2" xfId="0" applyFont="1" applyBorder="1" applyAlignment="1" applyProtection="1">
      <alignment horizontal="center" vertical="center" wrapText="1"/>
      <protection locked="0"/>
    </xf>
    <xf numFmtId="167" fontId="31" fillId="0" borderId="22" xfId="0" applyNumberFormat="1" applyFont="1" applyBorder="1" applyAlignment="1" applyProtection="1">
      <alignment vertical="center"/>
      <protection locked="0"/>
    </xf>
    <xf numFmtId="4" fontId="31" fillId="0" borderId="22" xfId="0" applyNumberFormat="1" applyFont="1" applyBorder="1" applyAlignment="1" applyProtection="1">
      <alignment vertical="center"/>
      <protection locked="0"/>
    </xf>
    <xf numFmtId="0" fontId="32" fillId="0" borderId="22" xfId="0" applyFont="1" applyBorder="1" applyAlignment="1" applyProtection="1">
      <alignment vertical="center"/>
      <protection locked="0"/>
    </xf>
    <xf numFmtId="0" fontId="32" fillId="0" borderId="3" xfId="0" applyFont="1" applyBorder="1" applyAlignment="1">
      <alignment vertical="center"/>
    </xf>
    <xf numFmtId="0" fontId="31" fillId="0" borderId="14" xfId="0" applyFont="1" applyBorder="1" applyAlignment="1">
      <alignment horizontal="left" vertical="center"/>
    </xf>
    <xf numFmtId="0" fontId="31" fillId="0" borderId="0" xfId="0" applyFont="1" applyAlignment="1">
      <alignment horizontal="center" vertical="center"/>
    </xf>
    <xf numFmtId="14" fontId="2" fillId="0" borderId="0" xfId="0" applyNumberFormat="1"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center"/>
    </xf>
    <xf numFmtId="0" fontId="37" fillId="0" borderId="0" xfId="0" applyFont="1" applyAlignment="1">
      <alignment horizontal="left" vertical="center"/>
    </xf>
    <xf numFmtId="0" fontId="39" fillId="0" borderId="0" xfId="0" applyFont="1" applyAlignment="1">
      <alignment horizontal="left" vertical="center"/>
    </xf>
    <xf numFmtId="165" fontId="39" fillId="0" borderId="0" xfId="0" applyNumberFormat="1" applyFont="1" applyAlignment="1">
      <alignment horizontal="left" vertical="center"/>
    </xf>
    <xf numFmtId="0" fontId="39" fillId="0" borderId="0" xfId="0" applyFont="1" applyAlignment="1">
      <alignment horizontal="left" vertical="center" wrapText="1"/>
    </xf>
    <xf numFmtId="0" fontId="40" fillId="0" borderId="0" xfId="0" applyFont="1" applyAlignment="1">
      <alignment horizontal="left" vertical="center"/>
    </xf>
    <xf numFmtId="4" fontId="41" fillId="0" borderId="0" xfId="0" applyNumberFormat="1" applyFont="1" applyAlignment="1">
      <alignment vertical="center"/>
    </xf>
    <xf numFmtId="0" fontId="37" fillId="0" borderId="0" xfId="0" applyFont="1" applyAlignment="1">
      <alignment horizontal="right" vertical="center"/>
    </xf>
    <xf numFmtId="0" fontId="42" fillId="0" borderId="0" xfId="0" applyFont="1" applyAlignment="1">
      <alignment horizontal="left" vertical="center"/>
    </xf>
    <xf numFmtId="0" fontId="43" fillId="0" borderId="0" xfId="0" applyFont="1" applyAlignment="1">
      <alignment horizontal="left" vertical="center"/>
    </xf>
    <xf numFmtId="4" fontId="43" fillId="0" borderId="0" xfId="0" applyNumberFormat="1" applyFont="1" applyAlignment="1">
      <alignment vertical="center"/>
    </xf>
    <xf numFmtId="0" fontId="44" fillId="0" borderId="0" xfId="0" applyFont="1" applyAlignment="1">
      <alignment vertical="center"/>
    </xf>
    <xf numFmtId="164" fontId="43" fillId="0" borderId="0" xfId="0" applyNumberFormat="1" applyFont="1" applyAlignment="1">
      <alignment horizontal="right" vertical="center"/>
    </xf>
    <xf numFmtId="4" fontId="37" fillId="0" borderId="0" xfId="0" applyNumberFormat="1" applyFont="1" applyAlignment="1">
      <alignment vertical="center"/>
    </xf>
    <xf numFmtId="164" fontId="37" fillId="0" borderId="0" xfId="0" applyNumberFormat="1" applyFont="1" applyAlignment="1">
      <alignment horizontal="right" vertical="center"/>
    </xf>
    <xf numFmtId="0" fontId="45" fillId="4" borderId="6" xfId="0" applyFont="1" applyFill="1" applyBorder="1" applyAlignment="1">
      <alignment horizontal="left" vertical="center"/>
    </xf>
    <xf numFmtId="0" fontId="45" fillId="4" borderId="7" xfId="0" applyFont="1" applyFill="1" applyBorder="1" applyAlignment="1">
      <alignment horizontal="right" vertical="center"/>
    </xf>
    <xf numFmtId="0" fontId="45" fillId="4" borderId="7" xfId="0" applyFont="1" applyFill="1" applyBorder="1" applyAlignment="1">
      <alignment horizontal="center" vertical="center"/>
    </xf>
    <xf numFmtId="4" fontId="45" fillId="4" borderId="7" xfId="0" applyNumberFormat="1" applyFont="1" applyFill="1" applyBorder="1" applyAlignment="1">
      <alignment vertical="center"/>
    </xf>
    <xf numFmtId="0" fontId="46" fillId="0" borderId="4" xfId="0" applyFont="1" applyBorder="1" applyAlignment="1">
      <alignment horizontal="left" vertical="center"/>
    </xf>
    <xf numFmtId="0" fontId="37" fillId="0" borderId="5" xfId="0" applyFont="1" applyBorder="1" applyAlignment="1">
      <alignment horizontal="left" vertical="center"/>
    </xf>
    <xf numFmtId="0" fontId="37" fillId="0" borderId="5" xfId="0" applyFont="1" applyBorder="1" applyAlignment="1">
      <alignment horizontal="center" vertical="center"/>
    </xf>
    <xf numFmtId="0" fontId="37" fillId="0" borderId="5" xfId="0" applyFont="1" applyBorder="1" applyAlignment="1">
      <alignment horizontal="right" vertical="center"/>
    </xf>
    <xf numFmtId="0" fontId="47" fillId="4" borderId="0" xfId="0" applyFont="1" applyFill="1" applyAlignment="1">
      <alignment horizontal="left" vertical="center"/>
    </xf>
    <xf numFmtId="0" fontId="47" fillId="4" borderId="0" xfId="0" applyFont="1" applyFill="1" applyAlignment="1">
      <alignment horizontal="right" vertical="center"/>
    </xf>
    <xf numFmtId="0" fontId="48" fillId="0" borderId="0" xfId="0" applyFont="1" applyAlignment="1">
      <alignment horizontal="left" vertical="center"/>
    </xf>
    <xf numFmtId="0" fontId="49" fillId="0" borderId="0" xfId="0" applyFont="1" applyAlignment="1">
      <alignment vertical="center"/>
    </xf>
    <xf numFmtId="0" fontId="49" fillId="0" borderId="3" xfId="0" applyFont="1" applyBorder="1" applyAlignment="1">
      <alignment vertical="center"/>
    </xf>
    <xf numFmtId="0" fontId="49" fillId="0" borderId="20" xfId="0" applyFont="1" applyBorder="1" applyAlignment="1">
      <alignment horizontal="left" vertical="center"/>
    </xf>
    <xf numFmtId="0" fontId="49" fillId="0" borderId="20" xfId="0" applyFont="1" applyBorder="1" applyAlignment="1">
      <alignment vertical="center"/>
    </xf>
    <xf numFmtId="4" fontId="49" fillId="0" borderId="20" xfId="0" applyNumberFormat="1" applyFont="1" applyBorder="1" applyAlignment="1">
      <alignment vertical="center"/>
    </xf>
    <xf numFmtId="0" fontId="50" fillId="0" borderId="0" xfId="0" applyFont="1" applyAlignment="1">
      <alignment vertical="center"/>
    </xf>
    <xf numFmtId="0" fontId="50" fillId="0" borderId="3" xfId="0" applyFont="1" applyBorder="1" applyAlignment="1">
      <alignment vertical="center"/>
    </xf>
    <xf numFmtId="0" fontId="50" fillId="0" borderId="20" xfId="0" applyFont="1" applyBorder="1" applyAlignment="1">
      <alignment horizontal="left" vertical="center"/>
    </xf>
    <xf numFmtId="0" fontId="50" fillId="0" borderId="20" xfId="0" applyFont="1" applyBorder="1" applyAlignment="1">
      <alignment vertical="center"/>
    </xf>
    <xf numFmtId="4" fontId="50" fillId="0" borderId="20" xfId="0" applyNumberFormat="1" applyFont="1" applyBorder="1" applyAlignment="1">
      <alignment vertical="center"/>
    </xf>
    <xf numFmtId="0" fontId="47" fillId="4" borderId="16" xfId="0" applyFont="1" applyFill="1" applyBorder="1" applyAlignment="1">
      <alignment horizontal="center" vertical="center" wrapText="1"/>
    </xf>
    <xf numFmtId="0" fontId="47" fillId="4" borderId="17" xfId="0" applyFont="1" applyFill="1" applyBorder="1" applyAlignment="1">
      <alignment horizontal="center" vertical="center" wrapText="1"/>
    </xf>
    <xf numFmtId="0" fontId="47" fillId="4" borderId="18" xfId="0" applyFont="1" applyFill="1" applyBorder="1" applyAlignment="1">
      <alignment horizontal="center" vertical="center" wrapText="1"/>
    </xf>
    <xf numFmtId="0" fontId="47" fillId="4" borderId="0" xfId="0" applyFont="1" applyFill="1" applyAlignment="1">
      <alignment horizontal="center" vertical="center" wrapText="1"/>
    </xf>
    <xf numFmtId="0" fontId="51" fillId="0" borderId="16"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18" xfId="0" applyFont="1" applyBorder="1" applyAlignment="1">
      <alignment horizontal="center" vertical="center" wrapText="1"/>
    </xf>
    <xf numFmtId="0" fontId="41" fillId="0" borderId="0" xfId="0" applyFont="1" applyAlignment="1">
      <alignment horizontal="left" vertical="center"/>
    </xf>
    <xf numFmtId="4" fontId="41" fillId="0" borderId="0" xfId="0" applyNumberFormat="1" applyFont="1"/>
    <xf numFmtId="166" fontId="52" fillId="0" borderId="12" xfId="0" applyNumberFormat="1" applyFont="1" applyBorder="1"/>
    <xf numFmtId="166" fontId="52" fillId="0" borderId="13" xfId="0" applyNumberFormat="1" applyFont="1" applyBorder="1"/>
    <xf numFmtId="4" fontId="53" fillId="0" borderId="0" xfId="0" applyNumberFormat="1" applyFont="1" applyAlignment="1">
      <alignment vertical="center"/>
    </xf>
    <xf numFmtId="0" fontId="54" fillId="0" borderId="0" xfId="0" applyFont="1"/>
    <xf numFmtId="0" fontId="54" fillId="0" borderId="3" xfId="0" applyFont="1" applyBorder="1"/>
    <xf numFmtId="0" fontId="54" fillId="0" borderId="0" xfId="0" applyFont="1" applyAlignment="1">
      <alignment horizontal="left"/>
    </xf>
    <xf numFmtId="0" fontId="49" fillId="0" borderId="0" xfId="0" applyFont="1" applyAlignment="1">
      <alignment horizontal="left"/>
    </xf>
    <xf numFmtId="4" fontId="49" fillId="0" borderId="0" xfId="0" applyNumberFormat="1" applyFont="1"/>
    <xf numFmtId="0" fontId="54" fillId="0" borderId="14" xfId="0" applyFont="1" applyBorder="1"/>
    <xf numFmtId="166" fontId="54" fillId="0" borderId="0" xfId="0" applyNumberFormat="1" applyFont="1"/>
    <xf numFmtId="166" fontId="54" fillId="0" borderId="15" xfId="0" applyNumberFormat="1" applyFont="1" applyBorder="1"/>
    <xf numFmtId="0" fontId="54" fillId="0" borderId="0" xfId="0" applyFont="1" applyAlignment="1">
      <alignment horizontal="center"/>
    </xf>
    <xf numFmtId="4" fontId="54" fillId="0" borderId="0" xfId="0" applyNumberFormat="1" applyFont="1" applyAlignment="1">
      <alignment vertical="center"/>
    </xf>
    <xf numFmtId="0" fontId="50" fillId="0" borderId="0" xfId="0" applyFont="1" applyAlignment="1">
      <alignment horizontal="left"/>
    </xf>
    <xf numFmtId="4" fontId="50" fillId="0" borderId="0" xfId="0" applyNumberFormat="1" applyFont="1"/>
    <xf numFmtId="0" fontId="47" fillId="0" borderId="22" xfId="0" applyFont="1" applyBorder="1" applyAlignment="1" applyProtection="1">
      <alignment horizontal="center" vertical="center"/>
      <protection locked="0"/>
    </xf>
    <xf numFmtId="49" fontId="47" fillId="0" borderId="22" xfId="0" applyNumberFormat="1" applyFont="1" applyBorder="1" applyAlignment="1" applyProtection="1">
      <alignment horizontal="left" vertical="center" wrapText="1"/>
      <protection locked="0"/>
    </xf>
    <xf numFmtId="0" fontId="47" fillId="0" borderId="22" xfId="0" applyFont="1" applyBorder="1" applyAlignment="1" applyProtection="1">
      <alignment horizontal="left" vertical="center" wrapText="1"/>
      <protection locked="0"/>
    </xf>
    <xf numFmtId="0" fontId="47" fillId="0" borderId="22" xfId="0" applyFont="1" applyBorder="1" applyAlignment="1" applyProtection="1">
      <alignment horizontal="center" vertical="center" wrapText="1"/>
      <protection locked="0"/>
    </xf>
    <xf numFmtId="167" fontId="47" fillId="0" borderId="22" xfId="0" applyNumberFormat="1" applyFont="1" applyBorder="1" applyAlignment="1" applyProtection="1">
      <alignment vertical="center"/>
      <protection locked="0"/>
    </xf>
    <xf numFmtId="4" fontId="47" fillId="0" borderId="22" xfId="0" applyNumberFormat="1" applyFont="1" applyBorder="1" applyAlignment="1" applyProtection="1">
      <alignment vertical="center"/>
      <protection locked="0"/>
    </xf>
    <xf numFmtId="0" fontId="51" fillId="0" borderId="14" xfId="0" applyFont="1" applyBorder="1" applyAlignment="1">
      <alignment horizontal="left" vertical="center"/>
    </xf>
    <xf numFmtId="166" fontId="51" fillId="0" borderId="0" xfId="0" applyNumberFormat="1" applyFont="1" applyAlignment="1">
      <alignment vertical="center"/>
    </xf>
    <xf numFmtId="166" fontId="51" fillId="0" borderId="15" xfId="0" applyNumberFormat="1" applyFont="1" applyBorder="1" applyAlignment="1">
      <alignment vertical="center"/>
    </xf>
    <xf numFmtId="0" fontId="47" fillId="0" borderId="0" xfId="0" applyFont="1" applyAlignment="1">
      <alignment horizontal="left" vertical="center"/>
    </xf>
    <xf numFmtId="0" fontId="55" fillId="0" borderId="22" xfId="0" applyFont="1" applyBorder="1" applyAlignment="1" applyProtection="1">
      <alignment horizontal="center" vertical="center"/>
      <protection locked="0"/>
    </xf>
    <xf numFmtId="49" fontId="55" fillId="0" borderId="22" xfId="0" applyNumberFormat="1" applyFont="1" applyBorder="1" applyAlignment="1" applyProtection="1">
      <alignment horizontal="left" vertical="center" wrapText="1"/>
      <protection locked="0"/>
    </xf>
    <xf numFmtId="0" fontId="55" fillId="0" borderId="22" xfId="0" applyFont="1" applyBorder="1" applyAlignment="1" applyProtection="1">
      <alignment horizontal="left" vertical="center" wrapText="1"/>
      <protection locked="0"/>
    </xf>
    <xf numFmtId="0" fontId="55" fillId="0" borderId="22" xfId="0" applyFont="1" applyBorder="1" applyAlignment="1" applyProtection="1">
      <alignment horizontal="center" vertical="center" wrapText="1"/>
      <protection locked="0"/>
    </xf>
    <xf numFmtId="167" fontId="55" fillId="0" borderId="22" xfId="0" applyNumberFormat="1" applyFont="1" applyBorder="1" applyAlignment="1" applyProtection="1">
      <alignment vertical="center"/>
      <protection locked="0"/>
    </xf>
    <xf numFmtId="4" fontId="55" fillId="0" borderId="22" xfId="0" applyNumberFormat="1" applyFont="1" applyBorder="1" applyAlignment="1" applyProtection="1">
      <alignment vertical="center"/>
      <protection locked="0"/>
    </xf>
    <xf numFmtId="0" fontId="56" fillId="0" borderId="22" xfId="0" applyFont="1" applyBorder="1" applyAlignment="1" applyProtection="1">
      <alignment vertical="center"/>
      <protection locked="0"/>
    </xf>
    <xf numFmtId="0" fontId="56" fillId="0" borderId="3" xfId="0" applyFont="1" applyBorder="1" applyAlignment="1">
      <alignment vertical="center"/>
    </xf>
    <xf numFmtId="0" fontId="55" fillId="0" borderId="14" xfId="0" applyFont="1" applyBorder="1" applyAlignment="1">
      <alignment horizontal="left" vertical="center"/>
    </xf>
    <xf numFmtId="0" fontId="55" fillId="0" borderId="19" xfId="0" applyFont="1" applyBorder="1" applyAlignment="1">
      <alignment horizontal="left" vertical="center"/>
    </xf>
    <xf numFmtId="166" fontId="51" fillId="0" borderId="20" xfId="0" applyNumberFormat="1" applyFont="1" applyBorder="1" applyAlignment="1">
      <alignment vertical="center"/>
    </xf>
    <xf numFmtId="166" fontId="51" fillId="0" borderId="21" xfId="0" applyNumberFormat="1" applyFont="1" applyBorder="1" applyAlignment="1">
      <alignment vertical="center"/>
    </xf>
    <xf numFmtId="0" fontId="58" fillId="0" borderId="0" xfId="0" applyFont="1"/>
    <xf numFmtId="0" fontId="58" fillId="0" borderId="0" xfId="0" applyFont="1" applyAlignment="1">
      <alignment horizontal="right"/>
    </xf>
    <xf numFmtId="0" fontId="59" fillId="0" borderId="0" xfId="0" applyFont="1" applyAlignment="1">
      <alignment horizontal="left" indent="1"/>
    </xf>
    <xf numFmtId="168" fontId="59" fillId="0" borderId="0" xfId="0" applyNumberFormat="1" applyFont="1" applyAlignment="1">
      <alignment horizontal="left" indent="1"/>
    </xf>
    <xf numFmtId="0" fontId="60" fillId="0" borderId="23" xfId="0" applyFont="1" applyBorder="1" applyAlignment="1">
      <alignment horizontal="center" wrapText="1"/>
    </xf>
    <xf numFmtId="0" fontId="60" fillId="0" borderId="23" xfId="0" applyFont="1" applyBorder="1"/>
    <xf numFmtId="0" fontId="60" fillId="0" borderId="26" xfId="0" applyFont="1" applyBorder="1" applyAlignment="1">
      <alignment textRotation="90"/>
    </xf>
    <xf numFmtId="0" fontId="60" fillId="0" borderId="26" xfId="0" applyFont="1" applyBorder="1" applyAlignment="1">
      <alignment horizontal="center"/>
    </xf>
    <xf numFmtId="0" fontId="58" fillId="0" borderId="0" xfId="0" applyFont="1" applyAlignment="1">
      <alignment textRotation="90"/>
    </xf>
    <xf numFmtId="0" fontId="61" fillId="0" borderId="27" xfId="0" applyFont="1" applyBorder="1" applyAlignment="1" applyProtection="1">
      <alignment horizontal="left" vertical="center" wrapText="1"/>
      <protection locked="0"/>
    </xf>
    <xf numFmtId="0" fontId="62" fillId="0" borderId="27" xfId="0" applyFont="1" applyBorder="1" applyAlignment="1" applyProtection="1">
      <alignment horizontal="left" vertical="center" wrapText="1"/>
      <protection locked="0"/>
    </xf>
    <xf numFmtId="169" fontId="61" fillId="5" borderId="27" xfId="0" applyNumberFormat="1" applyFont="1" applyFill="1" applyBorder="1" applyAlignment="1" applyProtection="1">
      <alignment horizontal="right" vertical="center"/>
      <protection locked="0"/>
    </xf>
    <xf numFmtId="4" fontId="61" fillId="0" borderId="27" xfId="0" applyNumberFormat="1" applyFont="1" applyBorder="1" applyAlignment="1">
      <alignment horizontal="right" vertical="center"/>
    </xf>
    <xf numFmtId="4" fontId="61" fillId="0" borderId="27" xfId="0" applyNumberFormat="1" applyFont="1" applyBorder="1" applyAlignment="1" applyProtection="1">
      <alignment horizontal="right" vertical="center"/>
      <protection locked="0"/>
    </xf>
    <xf numFmtId="0" fontId="58" fillId="0" borderId="0" xfId="0" applyFont="1" applyAlignment="1">
      <alignment vertical="center"/>
    </xf>
    <xf numFmtId="0" fontId="61" fillId="0" borderId="29" xfId="0" applyFont="1" applyBorder="1" applyAlignment="1" applyProtection="1">
      <alignment horizontal="left" vertical="center" wrapText="1"/>
      <protection locked="0"/>
    </xf>
    <xf numFmtId="4" fontId="61" fillId="0" borderId="30" xfId="0" applyNumberFormat="1" applyFont="1" applyBorder="1" applyAlignment="1" applyProtection="1">
      <alignment horizontal="right" vertical="center"/>
      <protection locked="0"/>
    </xf>
    <xf numFmtId="0" fontId="61" fillId="0" borderId="28" xfId="0" applyFont="1" applyBorder="1" applyAlignment="1" applyProtection="1">
      <alignment horizontal="left" vertical="center" wrapText="1"/>
      <protection locked="0"/>
    </xf>
    <xf numFmtId="4" fontId="61" fillId="0" borderId="31" xfId="0" applyNumberFormat="1" applyFont="1" applyBorder="1" applyAlignment="1" applyProtection="1">
      <alignment horizontal="right" vertical="center"/>
      <protection locked="0"/>
    </xf>
    <xf numFmtId="169" fontId="61" fillId="0" borderId="27" xfId="0" applyNumberFormat="1" applyFont="1" applyBorder="1" applyAlignment="1" applyProtection="1">
      <alignment horizontal="right" vertical="center"/>
      <protection locked="0"/>
    </xf>
    <xf numFmtId="0" fontId="61" fillId="5" borderId="27" xfId="0" applyFont="1" applyFill="1" applyBorder="1" applyAlignment="1" applyProtection="1">
      <alignment horizontal="left" vertical="center" wrapText="1"/>
      <protection locked="0"/>
    </xf>
    <xf numFmtId="4" fontId="61" fillId="5" borderId="27" xfId="0" applyNumberFormat="1" applyFont="1" applyFill="1" applyBorder="1" applyAlignment="1">
      <alignment horizontal="right" vertical="center"/>
    </xf>
    <xf numFmtId="4" fontId="61" fillId="5" borderId="27" xfId="0" applyNumberFormat="1" applyFont="1" applyFill="1" applyBorder="1" applyAlignment="1" applyProtection="1">
      <alignment horizontal="right" vertical="center"/>
      <protection locked="0"/>
    </xf>
    <xf numFmtId="4" fontId="63" fillId="0" borderId="27" xfId="0" applyNumberFormat="1" applyFont="1" applyBorder="1" applyAlignment="1" applyProtection="1">
      <alignment horizontal="right" vertical="center"/>
      <protection locked="0"/>
    </xf>
    <xf numFmtId="0" fontId="66" fillId="0" borderId="35" xfId="0" applyFont="1" applyBorder="1" applyAlignment="1">
      <alignment horizontal="center" vertical="center" wrapText="1"/>
    </xf>
    <xf numFmtId="0" fontId="68" fillId="0" borderId="0" xfId="0" applyFont="1" applyAlignment="1">
      <alignment horizontal="center" vertical="center" wrapText="1"/>
    </xf>
    <xf numFmtId="0" fontId="69" fillId="0" borderId="27" xfId="0" applyFont="1" applyBorder="1" applyAlignment="1">
      <alignment horizontal="left" vertical="center" wrapText="1"/>
    </xf>
    <xf numFmtId="2" fontId="70" fillId="0" borderId="0" xfId="0" applyNumberFormat="1" applyFont="1" applyAlignment="1">
      <alignment horizontal="center" vertical="center" wrapText="1"/>
    </xf>
    <xf numFmtId="0" fontId="65" fillId="0" borderId="27" xfId="0" applyFont="1" applyBorder="1" applyAlignment="1">
      <alignment horizontal="center" vertical="center" wrapText="1"/>
    </xf>
    <xf numFmtId="0" fontId="65" fillId="0" borderId="27" xfId="0" applyFont="1" applyBorder="1" applyAlignment="1">
      <alignment horizontal="justify" vertical="center" wrapText="1"/>
    </xf>
    <xf numFmtId="0" fontId="71" fillId="0" borderId="27" xfId="0" applyFont="1" applyBorder="1" applyAlignment="1">
      <alignment horizontal="center" vertical="center" wrapText="1"/>
    </xf>
    <xf numFmtId="0" fontId="65" fillId="0" borderId="27" xfId="0" applyFont="1" applyBorder="1" applyAlignment="1">
      <alignment horizontal="left" vertical="center" wrapText="1"/>
    </xf>
    <xf numFmtId="49" fontId="65" fillId="0" borderId="27" xfId="0" applyNumberFormat="1" applyFont="1" applyBorder="1" applyAlignment="1">
      <alignment horizontal="center" vertical="center" wrapText="1"/>
    </xf>
    <xf numFmtId="49" fontId="65" fillId="0" borderId="27" xfId="0" applyNumberFormat="1" applyFont="1" applyBorder="1" applyAlignment="1">
      <alignment vertical="center" wrapText="1"/>
    </xf>
    <xf numFmtId="0" fontId="65" fillId="0" borderId="27" xfId="2" applyFont="1" applyFill="1" applyBorder="1" applyAlignment="1" applyProtection="1">
      <alignment vertical="center" wrapText="1"/>
    </xf>
    <xf numFmtId="0" fontId="73" fillId="0" borderId="27" xfId="0" applyFont="1" applyBorder="1" applyAlignment="1">
      <alignment horizontal="left" vertical="center" wrapText="1"/>
    </xf>
    <xf numFmtId="2" fontId="68" fillId="0" borderId="0" xfId="0" applyNumberFormat="1" applyFont="1" applyAlignment="1">
      <alignment horizontal="center" vertical="center"/>
    </xf>
    <xf numFmtId="0" fontId="65" fillId="0" borderId="0" xfId="0" applyFont="1"/>
    <xf numFmtId="0" fontId="66" fillId="0" borderId="0" xfId="0" applyFont="1" applyAlignment="1">
      <alignment horizontal="left" vertical="center"/>
    </xf>
    <xf numFmtId="0" fontId="67" fillId="0" borderId="0" xfId="0" applyFont="1" applyAlignment="1">
      <alignment horizontal="left" vertical="center"/>
    </xf>
    <xf numFmtId="0" fontId="65" fillId="0" borderId="0" xfId="0" applyFont="1" applyAlignment="1">
      <alignment horizontal="left" vertical="center"/>
    </xf>
    <xf numFmtId="0" fontId="78" fillId="0" borderId="0" xfId="0" applyFont="1" applyAlignment="1" applyProtection="1">
      <alignment wrapText="1"/>
      <protection locked="0"/>
    </xf>
    <xf numFmtId="0" fontId="79" fillId="0" borderId="0" xfId="0" applyFont="1" applyAlignment="1" applyProtection="1">
      <alignment wrapText="1"/>
      <protection locked="0"/>
    </xf>
    <xf numFmtId="0" fontId="80" fillId="0" borderId="0" xfId="0" applyFont="1" applyAlignment="1">
      <alignment horizontal="left" vertical="center"/>
    </xf>
    <xf numFmtId="0" fontId="81" fillId="0" borderId="0" xfId="0" applyFont="1" applyAlignment="1">
      <alignment horizontal="left" vertical="center"/>
    </xf>
    <xf numFmtId="0" fontId="66" fillId="0" borderId="0" xfId="0" applyFont="1" applyAlignment="1">
      <alignment vertical="top" wrapText="1"/>
    </xf>
    <xf numFmtId="0" fontId="82" fillId="0" borderId="0" xfId="0" applyFont="1" applyAlignment="1">
      <alignment vertical="top" wrapText="1"/>
    </xf>
    <xf numFmtId="0" fontId="76" fillId="0" borderId="0" xfId="0" applyFont="1"/>
    <xf numFmtId="0" fontId="74" fillId="0" borderId="0" xfId="0" applyFont="1"/>
    <xf numFmtId="0" fontId="83" fillId="0" borderId="0" xfId="0" applyFont="1"/>
    <xf numFmtId="0" fontId="75" fillId="0" borderId="0" xfId="0" applyFont="1"/>
    <xf numFmtId="0" fontId="68" fillId="0" borderId="0" xfId="0" applyFont="1" applyAlignment="1">
      <alignment horizontal="center" vertical="center"/>
    </xf>
    <xf numFmtId="0" fontId="65" fillId="0" borderId="27" xfId="0" applyFont="1" applyBorder="1" applyAlignment="1">
      <alignment horizontal="center" vertical="center"/>
    </xf>
    <xf numFmtId="0" fontId="71" fillId="0" borderId="27" xfId="0" applyFont="1" applyBorder="1" applyAlignment="1">
      <alignment horizontal="center" vertical="center"/>
    </xf>
    <xf numFmtId="49" fontId="65" fillId="0" borderId="32" xfId="0" applyNumberFormat="1" applyFont="1" applyBorder="1" applyAlignment="1">
      <alignment horizontal="center" vertical="center" wrapText="1"/>
    </xf>
    <xf numFmtId="0" fontId="67" fillId="0" borderId="0" xfId="0" applyFont="1" applyAlignment="1">
      <alignment horizontal="center" vertical="center"/>
    </xf>
    <xf numFmtId="0" fontId="65" fillId="0" borderId="27" xfId="0" applyFont="1" applyBorder="1" applyAlignment="1">
      <alignment vertical="center" wrapText="1"/>
    </xf>
    <xf numFmtId="170" fontId="65" fillId="0" borderId="27" xfId="0" applyNumberFormat="1" applyFont="1" applyBorder="1" applyAlignment="1">
      <alignment vertical="center" wrapText="1"/>
    </xf>
    <xf numFmtId="170" fontId="74" fillId="0" borderId="27" xfId="0" applyNumberFormat="1" applyFont="1" applyBorder="1" applyAlignment="1">
      <alignment horizontal="center" vertical="center"/>
    </xf>
    <xf numFmtId="0" fontId="68" fillId="0" borderId="0" xfId="0" applyFont="1" applyAlignment="1">
      <alignment horizontal="left" vertical="center" wrapText="1"/>
    </xf>
    <xf numFmtId="0" fontId="60" fillId="0" borderId="23" xfId="0" applyFont="1" applyBorder="1" applyAlignment="1">
      <alignment horizontal="center"/>
    </xf>
    <xf numFmtId="0" fontId="6" fillId="0" borderId="0" xfId="0" applyFont="1" applyAlignment="1">
      <alignment horizontal="left" wrapText="1"/>
    </xf>
    <xf numFmtId="0" fontId="7" fillId="0" borderId="0" xfId="0" applyFont="1" applyAlignment="1">
      <alignment horizontal="left" wrapText="1"/>
    </xf>
    <xf numFmtId="0" fontId="85" fillId="0" borderId="0" xfId="0" applyFont="1"/>
    <xf numFmtId="49" fontId="85" fillId="0" borderId="40" xfId="0" applyNumberFormat="1" applyFont="1" applyBorder="1" applyAlignment="1">
      <alignment horizontal="left" vertical="center" wrapText="1"/>
    </xf>
    <xf numFmtId="171" fontId="87" fillId="0" borderId="43" xfId="0" applyNumberFormat="1" applyFont="1" applyBorder="1" applyAlignment="1" applyProtection="1">
      <alignment horizontal="center" vertical="center"/>
      <protection locked="0"/>
    </xf>
    <xf numFmtId="171" fontId="87" fillId="0" borderId="51" xfId="0" applyNumberFormat="1" applyFont="1" applyBorder="1" applyAlignment="1" applyProtection="1">
      <alignment horizontal="center" vertical="center"/>
      <protection locked="0"/>
    </xf>
    <xf numFmtId="0" fontId="87" fillId="0" borderId="43" xfId="0" applyFont="1" applyBorder="1" applyAlignment="1" applyProtection="1">
      <alignment horizontal="center" vertical="center" wrapText="1"/>
      <protection locked="0"/>
    </xf>
    <xf numFmtId="0" fontId="89" fillId="0" borderId="0" xfId="0" applyFont="1"/>
    <xf numFmtId="0" fontId="90" fillId="0" borderId="0" xfId="0" applyFont="1"/>
    <xf numFmtId="0" fontId="85" fillId="0" borderId="27" xfId="0" applyFont="1" applyBorder="1" applyAlignment="1">
      <alignment horizontal="center" vertical="center" wrapText="1"/>
    </xf>
    <xf numFmtId="4" fontId="85" fillId="0" borderId="27" xfId="0" applyNumberFormat="1" applyFont="1" applyBorder="1" applyAlignment="1">
      <alignment vertical="center" wrapText="1"/>
    </xf>
    <xf numFmtId="4" fontId="85" fillId="0" borderId="27" xfId="0" applyNumberFormat="1" applyFont="1" applyBorder="1" applyAlignment="1">
      <alignment horizontal="right" vertical="center" wrapText="1"/>
    </xf>
    <xf numFmtId="4" fontId="85" fillId="0" borderId="27" xfId="0" applyNumberFormat="1" applyFont="1" applyBorder="1" applyAlignment="1" applyProtection="1">
      <alignment horizontal="right" vertical="center" wrapText="1"/>
      <protection hidden="1"/>
    </xf>
    <xf numFmtId="49" fontId="87" fillId="0" borderId="0" xfId="0" applyNumberFormat="1" applyFont="1" applyAlignment="1">
      <alignment horizontal="center"/>
    </xf>
    <xf numFmtId="4" fontId="90" fillId="0" borderId="52" xfId="0" applyNumberFormat="1" applyFont="1" applyBorder="1" applyAlignment="1">
      <alignment vertical="center" wrapText="1"/>
    </xf>
    <xf numFmtId="4" fontId="90" fillId="0" borderId="52" xfId="0" applyNumberFormat="1" applyFont="1" applyBorder="1" applyAlignment="1">
      <alignment horizontal="right" vertical="center" wrapText="1"/>
    </xf>
    <xf numFmtId="4" fontId="90" fillId="0" borderId="52" xfId="0" applyNumberFormat="1" applyFont="1" applyBorder="1" applyAlignment="1" applyProtection="1">
      <alignment horizontal="right" vertical="center" wrapText="1"/>
      <protection hidden="1"/>
    </xf>
    <xf numFmtId="4" fontId="90" fillId="0" borderId="53" xfId="0" applyNumberFormat="1" applyFont="1" applyBorder="1" applyAlignment="1" applyProtection="1">
      <alignment horizontal="right" vertical="center" wrapText="1"/>
      <protection hidden="1"/>
    </xf>
    <xf numFmtId="0" fontId="90" fillId="0" borderId="27" xfId="3" applyFont="1" applyBorder="1" applyAlignment="1" applyProtection="1">
      <alignment horizontal="left" vertical="center" wrapText="1"/>
      <protection locked="0" hidden="1"/>
    </xf>
    <xf numFmtId="0" fontId="90" fillId="0" borderId="27" xfId="0" applyFont="1" applyBorder="1" applyAlignment="1">
      <alignment horizontal="center" vertical="center" wrapText="1"/>
    </xf>
    <xf numFmtId="4" fontId="90" fillId="0" borderId="27" xfId="0" applyNumberFormat="1" applyFont="1" applyBorder="1" applyAlignment="1">
      <alignment horizontal="right" vertical="center" wrapText="1"/>
    </xf>
    <xf numFmtId="4" fontId="90" fillId="0" borderId="27" xfId="0" applyNumberFormat="1" applyFont="1" applyBorder="1" applyAlignment="1" applyProtection="1">
      <alignment horizontal="right" vertical="center" wrapText="1"/>
      <protection hidden="1"/>
    </xf>
    <xf numFmtId="4" fontId="90" fillId="0" borderId="30" xfId="0" applyNumberFormat="1" applyFont="1" applyBorder="1" applyAlignment="1" applyProtection="1">
      <alignment horizontal="right" vertical="center" wrapText="1"/>
      <protection hidden="1"/>
    </xf>
    <xf numFmtId="0" fontId="85" fillId="0" borderId="27" xfId="3" applyFont="1" applyBorder="1" applyAlignment="1" applyProtection="1">
      <alignment horizontal="left" vertical="center" wrapText="1"/>
      <protection locked="0" hidden="1"/>
    </xf>
    <xf numFmtId="4" fontId="85" fillId="0" borderId="52" xfId="0" applyNumberFormat="1" applyFont="1" applyBorder="1" applyAlignment="1">
      <alignment vertical="center" wrapText="1"/>
    </xf>
    <xf numFmtId="4" fontId="85" fillId="0" borderId="30" xfId="0" applyNumberFormat="1" applyFont="1" applyBorder="1" applyAlignment="1" applyProtection="1">
      <alignment horizontal="right" vertical="center" wrapText="1"/>
      <protection hidden="1"/>
    </xf>
    <xf numFmtId="0" fontId="93" fillId="0" borderId="0" xfId="0" applyFont="1"/>
    <xf numFmtId="0" fontId="2" fillId="0" borderId="0" xfId="0" applyFont="1"/>
    <xf numFmtId="0" fontId="85" fillId="0" borderId="27" xfId="0" applyFont="1" applyBorder="1" applyAlignment="1">
      <alignment horizontal="left" vertical="center" wrapText="1"/>
    </xf>
    <xf numFmtId="0" fontId="85" fillId="0" borderId="27" xfId="0" applyFont="1" applyBorder="1" applyAlignment="1">
      <alignment vertical="center" wrapText="1"/>
    </xf>
    <xf numFmtId="49" fontId="94" fillId="0" borderId="27" xfId="0" applyNumberFormat="1" applyFont="1" applyBorder="1" applyAlignment="1">
      <alignment vertical="center" wrapText="1"/>
    </xf>
    <xf numFmtId="49" fontId="85" fillId="0" borderId="27" xfId="0" applyNumberFormat="1" applyFont="1" applyBorder="1" applyAlignment="1">
      <alignment vertical="center" wrapText="1"/>
    </xf>
    <xf numFmtId="49" fontId="85" fillId="0" borderId="54" xfId="0" applyNumberFormat="1" applyFont="1" applyBorder="1" applyAlignment="1">
      <alignment horizontal="center" vertical="center" wrapText="1"/>
    </xf>
    <xf numFmtId="0" fontId="85" fillId="0" borderId="55" xfId="0" applyFont="1" applyBorder="1" applyAlignment="1">
      <alignment vertical="center" wrapText="1"/>
    </xf>
    <xf numFmtId="0" fontId="85" fillId="0" borderId="55" xfId="0" applyFont="1" applyBorder="1" applyAlignment="1">
      <alignment horizontal="center" vertical="center" wrapText="1"/>
    </xf>
    <xf numFmtId="4" fontId="85" fillId="0" borderId="55" xfId="0" applyNumberFormat="1" applyFont="1" applyBorder="1" applyAlignment="1">
      <alignment vertical="center" wrapText="1"/>
    </xf>
    <xf numFmtId="4" fontId="85" fillId="0" borderId="55" xfId="0" applyNumberFormat="1" applyFont="1" applyBorder="1" applyAlignment="1">
      <alignment horizontal="right" vertical="center" wrapText="1"/>
    </xf>
    <xf numFmtId="4" fontId="85" fillId="0" borderId="55" xfId="0" applyNumberFormat="1" applyFont="1" applyBorder="1" applyAlignment="1" applyProtection="1">
      <alignment horizontal="right" vertical="center" wrapText="1"/>
      <protection hidden="1"/>
    </xf>
    <xf numFmtId="49" fontId="85" fillId="0" borderId="0" xfId="0" applyNumberFormat="1" applyFont="1" applyAlignment="1">
      <alignment horizontal="center"/>
    </xf>
    <xf numFmtId="0" fontId="91" fillId="0" borderId="27" xfId="0" applyFont="1" applyBorder="1" applyAlignment="1">
      <alignment horizontal="justify" vertical="center" wrapText="1"/>
    </xf>
    <xf numFmtId="0" fontId="85" fillId="0" borderId="0" xfId="0" applyFont="1" applyAlignment="1">
      <alignment wrapText="1"/>
    </xf>
    <xf numFmtId="49" fontId="90" fillId="0" borderId="58" xfId="0" applyNumberFormat="1" applyFont="1" applyBorder="1" applyAlignment="1">
      <alignment horizontal="center" vertical="center" wrapText="1"/>
    </xf>
    <xf numFmtId="4" fontId="85" fillId="0" borderId="59" xfId="0" applyNumberFormat="1" applyFont="1" applyBorder="1" applyAlignment="1" applyProtection="1">
      <alignment horizontal="right" vertical="center" wrapText="1"/>
      <protection hidden="1"/>
    </xf>
    <xf numFmtId="49" fontId="87" fillId="0" borderId="54" xfId="0" applyNumberFormat="1" applyFont="1" applyBorder="1" applyAlignment="1">
      <alignment horizontal="center" vertical="center" wrapText="1"/>
    </xf>
    <xf numFmtId="0" fontId="87" fillId="0" borderId="55" xfId="0" applyFont="1" applyBorder="1" applyAlignment="1">
      <alignment vertical="center" wrapText="1"/>
    </xf>
    <xf numFmtId="0" fontId="87" fillId="0" borderId="55" xfId="0" applyFont="1" applyBorder="1" applyAlignment="1">
      <alignment horizontal="center" vertical="center" wrapText="1"/>
    </xf>
    <xf numFmtId="4" fontId="87" fillId="0" borderId="55" xfId="0" applyNumberFormat="1" applyFont="1" applyBorder="1" applyAlignment="1">
      <alignment vertical="center" wrapText="1"/>
    </xf>
    <xf numFmtId="4" fontId="87" fillId="0" borderId="55" xfId="0" applyNumberFormat="1" applyFont="1" applyBorder="1" applyAlignment="1">
      <alignment horizontal="right" vertical="center" wrapText="1"/>
    </xf>
    <xf numFmtId="4" fontId="87" fillId="0" borderId="55" xfId="0" applyNumberFormat="1" applyFont="1" applyBorder="1" applyAlignment="1" applyProtection="1">
      <alignment horizontal="right" vertical="center" wrapText="1"/>
      <protection hidden="1"/>
    </xf>
    <xf numFmtId="4" fontId="87" fillId="0" borderId="59" xfId="0" applyNumberFormat="1" applyFont="1" applyBorder="1" applyAlignment="1" applyProtection="1">
      <alignment horizontal="right" vertical="center" wrapText="1"/>
      <protection hidden="1"/>
    </xf>
    <xf numFmtId="0" fontId="95" fillId="0" borderId="3" xfId="0" applyFont="1" applyBorder="1" applyAlignment="1" applyProtection="1">
      <alignment vertical="center"/>
      <protection locked="0"/>
    </xf>
    <xf numFmtId="166" fontId="96" fillId="0" borderId="0" xfId="0" applyNumberFormat="1" applyFont="1" applyAlignment="1">
      <alignment vertical="center"/>
    </xf>
    <xf numFmtId="166" fontId="96" fillId="0" borderId="15" xfId="0" applyNumberFormat="1" applyFont="1" applyBorder="1" applyAlignment="1">
      <alignment vertical="center"/>
    </xf>
    <xf numFmtId="0" fontId="95" fillId="0" borderId="0" xfId="0" applyFont="1" applyAlignment="1">
      <alignment vertical="center"/>
    </xf>
    <xf numFmtId="0" fontId="96" fillId="0" borderId="0" xfId="0" applyFont="1" applyAlignment="1">
      <alignment horizontal="left" vertical="center"/>
    </xf>
    <xf numFmtId="0" fontId="95" fillId="0" borderId="0" xfId="0" applyFont="1" applyAlignment="1">
      <alignment horizontal="left" vertical="center"/>
    </xf>
    <xf numFmtId="4" fontId="95" fillId="0" borderId="0" xfId="0" applyNumberFormat="1" applyFont="1" applyAlignment="1">
      <alignment vertical="center"/>
    </xf>
    <xf numFmtId="0" fontId="98" fillId="0" borderId="22" xfId="0" applyFont="1" applyBorder="1" applyAlignment="1" applyProtection="1">
      <alignment vertical="center"/>
      <protection locked="0"/>
    </xf>
    <xf numFmtId="0" fontId="98" fillId="0" borderId="3" xfId="0" applyFont="1" applyBorder="1" applyAlignment="1">
      <alignment vertical="center"/>
    </xf>
    <xf numFmtId="0" fontId="97" fillId="0" borderId="14" xfId="0" applyFont="1" applyBorder="1" applyAlignment="1">
      <alignment horizontal="left" vertical="center"/>
    </xf>
    <xf numFmtId="4" fontId="0" fillId="0" borderId="0" xfId="0" applyNumberFormat="1"/>
    <xf numFmtId="0" fontId="99" fillId="0" borderId="22" xfId="0" applyFont="1" applyBorder="1" applyAlignment="1" applyProtection="1">
      <alignment horizontal="center" vertical="center"/>
      <protection locked="0"/>
    </xf>
    <xf numFmtId="49" fontId="99" fillId="0" borderId="22" xfId="0" applyNumberFormat="1" applyFont="1" applyBorder="1" applyAlignment="1" applyProtection="1">
      <alignment horizontal="left" vertical="center" wrapText="1"/>
      <protection locked="0"/>
    </xf>
    <xf numFmtId="0" fontId="99" fillId="0" borderId="22" xfId="0" applyFont="1" applyBorder="1" applyAlignment="1" applyProtection="1">
      <alignment horizontal="left" vertical="center" wrapText="1"/>
      <protection locked="0"/>
    </xf>
    <xf numFmtId="0" fontId="99" fillId="0" borderId="22" xfId="0" applyFont="1" applyBorder="1" applyAlignment="1" applyProtection="1">
      <alignment horizontal="center" vertical="center" wrapText="1"/>
      <protection locked="0"/>
    </xf>
    <xf numFmtId="167" fontId="99" fillId="0" borderId="22" xfId="0" applyNumberFormat="1" applyFont="1" applyBorder="1" applyAlignment="1" applyProtection="1">
      <alignment vertical="center"/>
      <protection locked="0"/>
    </xf>
    <xf numFmtId="4" fontId="99" fillId="0" borderId="22" xfId="0" applyNumberFormat="1" applyFont="1" applyBorder="1" applyAlignment="1" applyProtection="1">
      <alignment vertical="center"/>
      <protection locked="0"/>
    </xf>
    <xf numFmtId="0" fontId="99" fillId="0" borderId="14" xfId="0" applyFont="1" applyBorder="1" applyAlignment="1">
      <alignment horizontal="left" vertical="center"/>
    </xf>
    <xf numFmtId="0" fontId="99" fillId="0" borderId="0" xfId="0" applyFont="1" applyAlignment="1">
      <alignment horizontal="center" vertical="center"/>
    </xf>
    <xf numFmtId="166" fontId="99" fillId="0" borderId="0" xfId="0" applyNumberFormat="1" applyFont="1" applyAlignment="1">
      <alignment vertical="center"/>
    </xf>
    <xf numFmtId="166" fontId="99" fillId="0" borderId="15" xfId="0" applyNumberFormat="1" applyFont="1" applyBorder="1" applyAlignment="1">
      <alignment vertical="center"/>
    </xf>
    <xf numFmtId="0" fontId="99" fillId="0" borderId="0" xfId="0" applyFont="1" applyAlignment="1">
      <alignment horizontal="left" vertical="center"/>
    </xf>
    <xf numFmtId="0" fontId="100" fillId="0" borderId="3" xfId="0" applyFont="1" applyBorder="1" applyAlignment="1" applyProtection="1">
      <alignment vertical="center"/>
      <protection locked="0"/>
    </xf>
    <xf numFmtId="0" fontId="101" fillId="0" borderId="22" xfId="0" applyFont="1" applyBorder="1" applyAlignment="1" applyProtection="1">
      <alignment horizontal="center" vertical="center"/>
      <protection locked="0"/>
    </xf>
    <xf numFmtId="49" fontId="101" fillId="0" borderId="22" xfId="0" applyNumberFormat="1" applyFont="1" applyBorder="1" applyAlignment="1" applyProtection="1">
      <alignment horizontal="left" vertical="center" wrapText="1"/>
      <protection locked="0"/>
    </xf>
    <xf numFmtId="0" fontId="101" fillId="0" borderId="22" xfId="0" applyFont="1" applyBorder="1" applyAlignment="1" applyProtection="1">
      <alignment horizontal="left" vertical="center" wrapText="1"/>
      <protection locked="0"/>
    </xf>
    <xf numFmtId="0" fontId="101" fillId="0" borderId="22" xfId="0" applyFont="1" applyBorder="1" applyAlignment="1" applyProtection="1">
      <alignment horizontal="center" vertical="center" wrapText="1"/>
      <protection locked="0"/>
    </xf>
    <xf numFmtId="167" fontId="101" fillId="0" borderId="22" xfId="0" applyNumberFormat="1" applyFont="1" applyBorder="1" applyAlignment="1" applyProtection="1">
      <alignment vertical="center"/>
      <protection locked="0"/>
    </xf>
    <xf numFmtId="4" fontId="101" fillId="0" borderId="22" xfId="0" applyNumberFormat="1" applyFont="1" applyBorder="1" applyAlignment="1" applyProtection="1">
      <alignment vertical="center"/>
      <protection locked="0"/>
    </xf>
    <xf numFmtId="0" fontId="102" fillId="0" borderId="22" xfId="0" applyFont="1" applyBorder="1" applyAlignment="1" applyProtection="1">
      <alignment vertical="center"/>
      <protection locked="0"/>
    </xf>
    <xf numFmtId="0" fontId="102" fillId="0" borderId="3" xfId="0" applyFont="1" applyBorder="1" applyAlignment="1">
      <alignment vertical="center"/>
    </xf>
    <xf numFmtId="0" fontId="101" fillId="0" borderId="14" xfId="0" applyFont="1" applyBorder="1" applyAlignment="1">
      <alignment horizontal="left" vertical="center"/>
    </xf>
    <xf numFmtId="0" fontId="100" fillId="0" borderId="0" xfId="0" applyFont="1" applyAlignment="1">
      <alignment vertical="center"/>
    </xf>
    <xf numFmtId="166" fontId="103" fillId="0" borderId="0" xfId="0" applyNumberFormat="1" applyFont="1" applyAlignment="1">
      <alignment vertical="center"/>
    </xf>
    <xf numFmtId="166" fontId="103" fillId="0" borderId="15" xfId="0" applyNumberFormat="1" applyFont="1" applyBorder="1" applyAlignment="1">
      <alignment vertical="center"/>
    </xf>
    <xf numFmtId="0" fontId="103" fillId="0" borderId="0" xfId="0" applyFont="1" applyAlignment="1">
      <alignment horizontal="left" vertical="center"/>
    </xf>
    <xf numFmtId="0" fontId="100" fillId="0" borderId="0" xfId="0" applyFont="1" applyAlignment="1">
      <alignment horizontal="left" vertical="center"/>
    </xf>
    <xf numFmtId="4" fontId="100" fillId="0" borderId="0" xfId="0" applyNumberFormat="1" applyFont="1" applyAlignment="1">
      <alignment vertical="center"/>
    </xf>
    <xf numFmtId="0" fontId="24" fillId="0" borderId="0" xfId="0" applyFont="1" applyAlignment="1">
      <alignment horizontal="left" vertical="center" wrapText="1"/>
    </xf>
    <xf numFmtId="4" fontId="25" fillId="0" borderId="0" xfId="0" applyNumberFormat="1" applyFont="1" applyAlignment="1">
      <alignment vertical="center"/>
    </xf>
    <xf numFmtId="0" fontId="25" fillId="0" borderId="0" xfId="0" applyFont="1" applyAlignment="1">
      <alignment vertical="center"/>
    </xf>
    <xf numFmtId="0" fontId="10" fillId="2" borderId="0" xfId="0" applyFont="1" applyFill="1" applyAlignment="1">
      <alignment horizontal="center" vertical="center"/>
    </xf>
    <xf numFmtId="0" fontId="0" fillId="0" borderId="0" xfId="0"/>
    <xf numFmtId="4" fontId="21" fillId="0" borderId="0" xfId="0" applyNumberFormat="1" applyFont="1" applyAlignment="1">
      <alignment horizontal="right" vertical="center"/>
    </xf>
    <xf numFmtId="4" fontId="21" fillId="0" borderId="0" xfId="0" applyNumberFormat="1" applyFont="1" applyAlignment="1">
      <alignment vertical="center"/>
    </xf>
    <xf numFmtId="0" fontId="19" fillId="4" borderId="6" xfId="0" applyFont="1" applyFill="1" applyBorder="1" applyAlignment="1">
      <alignment horizontal="center" vertical="center"/>
    </xf>
    <xf numFmtId="0" fontId="19" fillId="4" borderId="7" xfId="0" applyFont="1" applyFill="1" applyBorder="1" applyAlignment="1">
      <alignment horizontal="left" vertical="center"/>
    </xf>
    <xf numFmtId="0" fontId="19" fillId="4" borderId="7" xfId="0" applyFont="1" applyFill="1" applyBorder="1" applyAlignment="1">
      <alignment horizontal="center" vertical="center"/>
    </xf>
    <xf numFmtId="0" fontId="19" fillId="4" borderId="7" xfId="0" applyFont="1" applyFill="1" applyBorder="1" applyAlignment="1">
      <alignment horizontal="right" vertical="center"/>
    </xf>
    <xf numFmtId="0" fontId="19" fillId="4" borderId="8" xfId="0" applyFont="1" applyFill="1" applyBorder="1" applyAlignment="1">
      <alignment horizontal="left" vertical="center"/>
    </xf>
    <xf numFmtId="0" fontId="17" fillId="0" borderId="11" xfId="0" applyFont="1" applyBorder="1" applyAlignment="1">
      <alignment horizontal="center" vertical="center"/>
    </xf>
    <xf numFmtId="0" fontId="17" fillId="0" borderId="12" xfId="0" applyFont="1" applyBorder="1" applyAlignment="1">
      <alignment horizontal="left" vertical="center"/>
    </xf>
    <xf numFmtId="0" fontId="18" fillId="0" borderId="14" xfId="0" applyFont="1" applyBorder="1" applyAlignment="1">
      <alignment horizontal="left" vertical="center"/>
    </xf>
    <xf numFmtId="0" fontId="18" fillId="0" borderId="0" xfId="0" applyFont="1" applyAlignment="1">
      <alignment horizontal="left" vertical="center"/>
    </xf>
    <xf numFmtId="4" fontId="14" fillId="0" borderId="0" xfId="0" applyNumberFormat="1" applyFont="1" applyAlignment="1">
      <alignment vertical="center"/>
    </xf>
    <xf numFmtId="0" fontId="13" fillId="0" borderId="0" xfId="0" applyFont="1" applyAlignment="1">
      <alignment vertical="center"/>
    </xf>
    <xf numFmtId="164" fontId="13" fillId="0" borderId="0" xfId="0" applyNumberFormat="1" applyFont="1" applyAlignment="1">
      <alignment horizontal="left" vertical="center"/>
    </xf>
    <xf numFmtId="0" fontId="4" fillId="3" borderId="7" xfId="0" applyFont="1" applyFill="1" applyBorder="1" applyAlignment="1">
      <alignment horizontal="left" vertical="center"/>
    </xf>
    <xf numFmtId="0" fontId="0" fillId="3" borderId="7" xfId="0"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4" fontId="4" fillId="3" borderId="7" xfId="0" applyNumberFormat="1" applyFont="1" applyFill="1" applyBorder="1" applyAlignment="1">
      <alignment vertical="center"/>
    </xf>
    <xf numFmtId="0" fontId="0" fillId="3" borderId="8" xfId="0" applyFill="1" applyBorder="1" applyAlignment="1">
      <alignment vertical="center"/>
    </xf>
    <xf numFmtId="4" fontId="15"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0" fontId="2" fillId="0" borderId="0" xfId="0" applyFont="1" applyAlignment="1">
      <alignment horizontal="left" vertical="center" wrapText="1"/>
    </xf>
    <xf numFmtId="4" fontId="12" fillId="0" borderId="5" xfId="0" applyNumberFormat="1" applyFont="1" applyBorder="1" applyAlignment="1">
      <alignment vertical="center"/>
    </xf>
    <xf numFmtId="0" fontId="0" fillId="0" borderId="5" xfId="0" applyBorder="1" applyAlignment="1">
      <alignment vertical="center"/>
    </xf>
    <xf numFmtId="0" fontId="1" fillId="0" borderId="0" xfId="0" applyFont="1" applyAlignment="1">
      <alignment horizontal="right" vertical="center"/>
    </xf>
    <xf numFmtId="0" fontId="0" fillId="0" borderId="0" xfId="0"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37" fillId="0" borderId="0" xfId="0" applyFont="1" applyAlignment="1">
      <alignment horizontal="left" vertical="center" wrapText="1"/>
    </xf>
    <xf numFmtId="0" fontId="37" fillId="0" borderId="0" xfId="0" applyFont="1" applyAlignment="1">
      <alignment horizontal="left" vertical="center"/>
    </xf>
    <xf numFmtId="0" fontId="38" fillId="0" borderId="0" xfId="0" applyFont="1" applyAlignment="1">
      <alignment horizontal="left" vertical="center" wrapText="1"/>
    </xf>
    <xf numFmtId="0" fontId="34" fillId="2" borderId="0" xfId="0" applyFont="1" applyFill="1" applyAlignment="1">
      <alignment horizontal="center" vertical="center"/>
    </xf>
    <xf numFmtId="0" fontId="39" fillId="0" borderId="0" xfId="0" applyFont="1" applyAlignment="1">
      <alignment horizontal="left" vertical="center" wrapText="1"/>
    </xf>
    <xf numFmtId="0" fontId="60" fillId="0" borderId="24" xfId="0" applyFont="1" applyBorder="1" applyAlignment="1">
      <alignment horizontal="center"/>
    </xf>
    <xf numFmtId="0" fontId="60" fillId="0" borderId="25" xfId="0" applyFont="1" applyBorder="1" applyAlignment="1">
      <alignment horizontal="center"/>
    </xf>
    <xf numFmtId="0" fontId="57" fillId="0" borderId="0" xfId="0" applyFont="1" applyAlignment="1">
      <alignment horizontal="center"/>
    </xf>
    <xf numFmtId="0" fontId="58" fillId="0" borderId="0" xfId="0" applyFont="1" applyAlignment="1">
      <alignment horizontal="right"/>
    </xf>
    <xf numFmtId="0" fontId="76" fillId="0" borderId="0" xfId="0" applyFont="1" applyAlignment="1">
      <alignment horizontal="center"/>
    </xf>
    <xf numFmtId="0" fontId="76" fillId="0" borderId="33" xfId="0" applyFont="1" applyBorder="1" applyAlignment="1">
      <alignment horizontal="center"/>
    </xf>
    <xf numFmtId="0" fontId="77" fillId="0" borderId="27" xfId="0" applyFont="1" applyBorder="1" applyAlignment="1">
      <alignment horizontal="left" wrapText="1"/>
    </xf>
    <xf numFmtId="3" fontId="74" fillId="0" borderId="27" xfId="0" applyNumberFormat="1" applyFont="1" applyBorder="1" applyAlignment="1">
      <alignment horizontal="left" vertical="center" wrapText="1"/>
    </xf>
    <xf numFmtId="170" fontId="74" fillId="0" borderId="27" xfId="0" applyNumberFormat="1" applyFont="1" applyBorder="1" applyAlignment="1">
      <alignment horizontal="right" vertical="center"/>
    </xf>
    <xf numFmtId="3" fontId="75" fillId="0" borderId="27" xfId="0" applyNumberFormat="1" applyFont="1" applyBorder="1" applyAlignment="1">
      <alignment horizontal="center" vertical="center" wrapText="1"/>
    </xf>
    <xf numFmtId="0" fontId="76" fillId="0" borderId="27" xfId="0" applyFont="1" applyBorder="1" applyAlignment="1">
      <alignment horizontal="center"/>
    </xf>
    <xf numFmtId="49" fontId="64" fillId="0" borderId="0" xfId="0" applyNumberFormat="1" applyFont="1" applyAlignment="1">
      <alignment horizontal="left" vertical="center" wrapText="1"/>
    </xf>
    <xf numFmtId="49" fontId="66" fillId="0" borderId="32" xfId="0" applyNumberFormat="1" applyFont="1" applyBorder="1" applyAlignment="1">
      <alignment horizontal="left" vertical="center" wrapText="1"/>
    </xf>
    <xf numFmtId="0" fontId="66" fillId="0" borderId="0" xfId="0" applyFont="1" applyAlignment="1">
      <alignment horizontal="center" vertical="center"/>
    </xf>
    <xf numFmtId="0" fontId="66" fillId="0" borderId="0" xfId="0" applyFont="1" applyAlignment="1">
      <alignment horizontal="center" vertical="center" wrapText="1"/>
    </xf>
    <xf numFmtId="0" fontId="66" fillId="0" borderId="33" xfId="0" applyFont="1" applyBorder="1" applyAlignment="1">
      <alignment horizontal="left" vertical="center" wrapText="1"/>
    </xf>
    <xf numFmtId="0" fontId="66" fillId="0" borderId="34" xfId="0" applyFont="1" applyBorder="1" applyAlignment="1">
      <alignment horizontal="center" vertical="center"/>
    </xf>
    <xf numFmtId="0" fontId="87" fillId="0" borderId="45" xfId="0" applyFont="1" applyBorder="1" applyAlignment="1" applyProtection="1">
      <alignment horizontal="center" vertical="center" wrapText="1"/>
      <protection locked="0"/>
    </xf>
    <xf numFmtId="0" fontId="87" fillId="0" borderId="50" xfId="0" applyFont="1" applyBorder="1" applyAlignment="1" applyProtection="1">
      <alignment horizontal="center" vertical="center" wrapText="1"/>
      <protection locked="0"/>
    </xf>
    <xf numFmtId="49" fontId="85" fillId="0" borderId="54" xfId="0" applyNumberFormat="1" applyFont="1" applyBorder="1" applyAlignment="1">
      <alignment horizontal="left" vertical="center" wrapText="1"/>
    </xf>
    <xf numFmtId="49" fontId="85" fillId="0" borderId="55" xfId="0" applyNumberFormat="1" applyFont="1" applyBorder="1" applyAlignment="1">
      <alignment horizontal="left" vertical="center" wrapText="1"/>
    </xf>
    <xf numFmtId="49" fontId="85" fillId="0" borderId="59" xfId="0" applyNumberFormat="1" applyFont="1" applyBorder="1" applyAlignment="1">
      <alignment horizontal="left" vertical="center" wrapText="1"/>
    </xf>
    <xf numFmtId="49" fontId="92" fillId="0" borderId="56" xfId="0" applyNumberFormat="1" applyFont="1" applyBorder="1" applyAlignment="1">
      <alignment horizontal="left" vertical="center" wrapText="1"/>
    </xf>
    <xf numFmtId="49" fontId="92" fillId="0" borderId="57" xfId="0" applyNumberFormat="1" applyFont="1" applyBorder="1" applyAlignment="1">
      <alignment horizontal="left" vertical="center" wrapText="1"/>
    </xf>
    <xf numFmtId="49" fontId="92" fillId="0" borderId="60" xfId="0" applyNumberFormat="1" applyFont="1" applyBorder="1" applyAlignment="1">
      <alignment horizontal="left" vertical="center" wrapText="1"/>
    </xf>
    <xf numFmtId="49" fontId="84" fillId="0" borderId="37" xfId="0" applyNumberFormat="1" applyFont="1" applyBorder="1" applyAlignment="1">
      <alignment horizontal="left" vertical="center"/>
    </xf>
    <xf numFmtId="49" fontId="84" fillId="0" borderId="38" xfId="0" applyNumberFormat="1" applyFont="1" applyBorder="1" applyAlignment="1">
      <alignment horizontal="left" vertical="center"/>
    </xf>
    <xf numFmtId="49" fontId="84" fillId="0" borderId="39" xfId="0" applyNumberFormat="1" applyFont="1" applyBorder="1" applyAlignment="1">
      <alignment horizontal="left" vertical="center"/>
    </xf>
    <xf numFmtId="49" fontId="86" fillId="0" borderId="0" xfId="0" applyNumberFormat="1" applyFont="1" applyAlignment="1">
      <alignment horizontal="left" vertical="center" wrapText="1"/>
    </xf>
    <xf numFmtId="49" fontId="86" fillId="0" borderId="41" xfId="0" applyNumberFormat="1" applyFont="1" applyBorder="1" applyAlignment="1">
      <alignment horizontal="left" vertical="center" wrapText="1"/>
    </xf>
    <xf numFmtId="49" fontId="87" fillId="0" borderId="42" xfId="0" applyNumberFormat="1" applyFont="1" applyBorder="1" applyAlignment="1">
      <alignment horizontal="center" vertical="center" wrapText="1"/>
    </xf>
    <xf numFmtId="49" fontId="87" fillId="0" borderId="43" xfId="0" applyNumberFormat="1" applyFont="1" applyBorder="1" applyAlignment="1">
      <alignment horizontal="center" vertical="center" wrapText="1"/>
    </xf>
    <xf numFmtId="49" fontId="87" fillId="0" borderId="44" xfId="0" applyNumberFormat="1" applyFont="1" applyBorder="1" applyAlignment="1">
      <alignment horizontal="center" vertical="center" wrapText="1"/>
    </xf>
    <xf numFmtId="49" fontId="87" fillId="0" borderId="45" xfId="0" applyNumberFormat="1" applyFont="1" applyBorder="1" applyAlignment="1">
      <alignment horizontal="center" vertical="center" wrapText="1"/>
    </xf>
    <xf numFmtId="49" fontId="87" fillId="0" borderId="46" xfId="0" applyNumberFormat="1" applyFont="1" applyBorder="1" applyAlignment="1">
      <alignment horizontal="center" vertical="center" wrapText="1"/>
    </xf>
    <xf numFmtId="49" fontId="87" fillId="0" borderId="50" xfId="0" applyNumberFormat="1" applyFont="1" applyBorder="1" applyAlignment="1">
      <alignment horizontal="center" vertical="center" wrapText="1"/>
    </xf>
    <xf numFmtId="0" fontId="87" fillId="0" borderId="45" xfId="0" applyFont="1" applyBorder="1" applyAlignment="1">
      <alignment horizontal="center" vertical="center" wrapText="1"/>
    </xf>
    <xf numFmtId="0" fontId="87" fillId="0" borderId="46" xfId="0" applyFont="1" applyBorder="1" applyAlignment="1">
      <alignment horizontal="center" vertical="center" wrapText="1"/>
    </xf>
    <xf numFmtId="0" fontId="87" fillId="0" borderId="50" xfId="0" applyFont="1" applyBorder="1" applyAlignment="1">
      <alignment horizontal="center" vertical="center" wrapText="1"/>
    </xf>
    <xf numFmtId="0" fontId="87" fillId="0" borderId="38" xfId="0" applyFont="1" applyBorder="1" applyAlignment="1">
      <alignment horizontal="center" vertical="center"/>
    </xf>
    <xf numFmtId="0" fontId="87" fillId="0" borderId="0" xfId="0" applyFont="1" applyAlignment="1">
      <alignment horizontal="center" vertical="center"/>
    </xf>
    <xf numFmtId="0" fontId="87" fillId="0" borderId="43" xfId="0" applyFont="1" applyBorder="1" applyAlignment="1">
      <alignment horizontal="center" vertical="center"/>
    </xf>
    <xf numFmtId="171" fontId="87" fillId="0" borderId="38" xfId="0" applyNumberFormat="1" applyFont="1" applyBorder="1" applyAlignment="1" applyProtection="1">
      <alignment horizontal="center" vertical="center"/>
      <protection locked="0"/>
    </xf>
    <xf numFmtId="171" fontId="87" fillId="0" borderId="39" xfId="0" applyNumberFormat="1" applyFont="1" applyBorder="1" applyAlignment="1" applyProtection="1">
      <alignment horizontal="center" vertical="center"/>
      <protection locked="0"/>
    </xf>
    <xf numFmtId="171" fontId="87" fillId="0" borderId="47" xfId="0" applyNumberFormat="1" applyFont="1" applyBorder="1" applyAlignment="1" applyProtection="1">
      <alignment horizontal="center"/>
      <protection locked="0"/>
    </xf>
    <xf numFmtId="171" fontId="87" fillId="0" borderId="48" xfId="0" applyNumberFormat="1" applyFont="1" applyBorder="1" applyAlignment="1" applyProtection="1">
      <alignment horizontal="center"/>
      <protection locked="0"/>
    </xf>
    <xf numFmtId="171" fontId="87" fillId="0" borderId="49" xfId="0" applyNumberFormat="1" applyFont="1" applyBorder="1" applyAlignment="1" applyProtection="1">
      <alignment horizontal="center"/>
      <protection locked="0"/>
    </xf>
    <xf numFmtId="0" fontId="19" fillId="6" borderId="22" xfId="0" applyFont="1" applyFill="1" applyBorder="1" applyAlignment="1" applyProtection="1">
      <alignment horizontal="center" vertical="center"/>
      <protection locked="0"/>
    </xf>
    <xf numFmtId="49" fontId="19" fillId="6" borderId="22" xfId="0" applyNumberFormat="1" applyFont="1" applyFill="1" applyBorder="1" applyAlignment="1" applyProtection="1">
      <alignment horizontal="left" vertical="center" wrapText="1"/>
      <protection locked="0"/>
    </xf>
    <xf numFmtId="0" fontId="19" fillId="6" borderId="22" xfId="0" applyFont="1" applyFill="1" applyBorder="1" applyAlignment="1" applyProtection="1">
      <alignment horizontal="left" vertical="center" wrapText="1"/>
      <protection locked="0"/>
    </xf>
    <xf numFmtId="0" fontId="19" fillId="6" borderId="22" xfId="0" applyFont="1" applyFill="1" applyBorder="1" applyAlignment="1" applyProtection="1">
      <alignment horizontal="center" vertical="center" wrapText="1"/>
      <protection locked="0"/>
    </xf>
    <xf numFmtId="167" fontId="19" fillId="6" borderId="22" xfId="0" applyNumberFormat="1" applyFont="1" applyFill="1" applyBorder="1" applyAlignment="1" applyProtection="1">
      <alignment vertical="center"/>
      <protection locked="0"/>
    </xf>
    <xf numFmtId="4" fontId="19" fillId="6" borderId="22" xfId="0" applyNumberFormat="1" applyFont="1" applyFill="1" applyBorder="1" applyAlignment="1" applyProtection="1">
      <alignment vertical="center"/>
      <protection locked="0"/>
    </xf>
    <xf numFmtId="0" fontId="0" fillId="6" borderId="0" xfId="0" applyFill="1" applyAlignment="1">
      <alignment vertical="center"/>
    </xf>
    <xf numFmtId="0" fontId="58" fillId="6" borderId="0" xfId="0" applyFont="1" applyFill="1" applyAlignment="1">
      <alignment vertical="center"/>
    </xf>
    <xf numFmtId="0" fontId="61" fillId="6" borderId="27" xfId="0" applyFont="1" applyFill="1" applyBorder="1" applyAlignment="1" applyProtection="1">
      <alignment horizontal="left" vertical="center" wrapText="1"/>
      <protection locked="0"/>
    </xf>
    <xf numFmtId="169" fontId="61" fillId="6" borderId="27" xfId="0" applyNumberFormat="1" applyFont="1" applyFill="1" applyBorder="1" applyAlignment="1" applyProtection="1">
      <alignment horizontal="right" vertical="center"/>
      <protection locked="0"/>
    </xf>
    <xf numFmtId="4" fontId="61" fillId="6" borderId="27" xfId="0" applyNumberFormat="1" applyFont="1" applyFill="1" applyBorder="1" applyAlignment="1">
      <alignment horizontal="right" vertical="center"/>
    </xf>
    <xf numFmtId="4" fontId="61" fillId="6" borderId="27" xfId="0" applyNumberFormat="1" applyFont="1" applyFill="1" applyBorder="1" applyAlignment="1" applyProtection="1">
      <alignment horizontal="right" vertical="center"/>
      <protection locked="0"/>
    </xf>
  </cellXfs>
  <cellStyles count="4">
    <cellStyle name="Hypertextové prepojenie" xfId="1" builtinId="8"/>
    <cellStyle name="Normálna" xfId="0" builtinId="0" customBuiltin="1"/>
    <cellStyle name="normálne__výkaz výmer old" xfId="3" xr:uid="{11AC2A8B-FB3B-4415-A440-D61F2DD8A66F}"/>
    <cellStyle name="Tab" xfId="2" xr:uid="{6C7B1E2F-725F-4DD5-8BEA-46969F7E9A17}"/>
  </cellStyles>
  <dxfs count="0"/>
  <tableStyles count="0"/>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02"/>
  <sheetViews>
    <sheetView showGridLines="0" topLeftCell="A4" zoomScaleNormal="100" workbookViewId="0">
      <selection activeCell="X22" sqref="X22"/>
    </sheetView>
  </sheetViews>
  <sheetFormatPr defaultRowHeight="10.3" x14ac:dyDescent="0.25"/>
  <cols>
    <col min="1" max="1" width="8.36328125" customWidth="1"/>
    <col min="2" max="2" width="1.6328125" customWidth="1"/>
    <col min="3" max="3" width="4.1796875" customWidth="1"/>
    <col min="4" max="33" width="2.6328125" customWidth="1"/>
    <col min="34" max="34" width="3.36328125" customWidth="1"/>
    <col min="35" max="35" width="31.6328125" customWidth="1"/>
    <col min="36" max="37" width="2.453125" customWidth="1"/>
    <col min="38" max="38" width="8.36328125" customWidth="1"/>
    <col min="39" max="39" width="3.36328125" customWidth="1"/>
    <col min="40" max="40" width="13.36328125" customWidth="1"/>
    <col min="41" max="41" width="7.453125" customWidth="1"/>
    <col min="42" max="42" width="4.1796875" customWidth="1"/>
    <col min="43" max="43" width="15.6328125" hidden="1" customWidth="1"/>
    <col min="44" max="44" width="13.6328125" customWidth="1"/>
    <col min="45" max="47" width="25.81640625" hidden="1" customWidth="1"/>
    <col min="48" max="49" width="21.6328125" hidden="1" customWidth="1"/>
    <col min="50" max="51" width="25" hidden="1" customWidth="1"/>
    <col min="52" max="52" width="21.6328125" hidden="1" customWidth="1"/>
    <col min="53" max="53" width="19.1796875" hidden="1" customWidth="1"/>
    <col min="54" max="54" width="25" hidden="1" customWidth="1"/>
    <col min="55" max="55" width="21.6328125" hidden="1" customWidth="1"/>
    <col min="56" max="56" width="19.1796875" hidden="1" customWidth="1"/>
    <col min="57" max="57" width="66.453125" customWidth="1"/>
    <col min="71" max="91" width="9.36328125" hidden="1"/>
  </cols>
  <sheetData>
    <row r="1" spans="1:74" x14ac:dyDescent="0.25">
      <c r="A1" s="12" t="s">
        <v>0</v>
      </c>
      <c r="AZ1" s="12" t="s">
        <v>1</v>
      </c>
      <c r="BA1" s="12" t="s">
        <v>2</v>
      </c>
      <c r="BB1" s="12" t="s">
        <v>1</v>
      </c>
      <c r="BT1" s="12" t="s">
        <v>3</v>
      </c>
      <c r="BU1" s="12" t="s">
        <v>3</v>
      </c>
      <c r="BV1" s="12" t="s">
        <v>4</v>
      </c>
    </row>
    <row r="2" spans="1:74" ht="37" customHeight="1" x14ac:dyDescent="0.25">
      <c r="AR2" s="391" t="s">
        <v>5</v>
      </c>
      <c r="AS2" s="392"/>
      <c r="AT2" s="392"/>
      <c r="AU2" s="392"/>
      <c r="AV2" s="392"/>
      <c r="AW2" s="392"/>
      <c r="AX2" s="392"/>
      <c r="AY2" s="392"/>
      <c r="AZ2" s="392"/>
      <c r="BA2" s="392"/>
      <c r="BB2" s="392"/>
      <c r="BC2" s="392"/>
      <c r="BD2" s="392"/>
      <c r="BE2" s="392"/>
      <c r="BS2" s="13" t="s">
        <v>6</v>
      </c>
      <c r="BT2" s="13" t="s">
        <v>7</v>
      </c>
    </row>
    <row r="3" spans="1:74" ht="7" customHeight="1" x14ac:dyDescent="0.25">
      <c r="B3" s="14"/>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6"/>
      <c r="BS3" s="13" t="s">
        <v>6</v>
      </c>
      <c r="BT3" s="13" t="s">
        <v>7</v>
      </c>
    </row>
    <row r="4" spans="1:74" ht="25" customHeight="1" x14ac:dyDescent="0.25">
      <c r="B4" s="16"/>
      <c r="D4" s="17" t="s">
        <v>8</v>
      </c>
      <c r="AR4" s="16"/>
      <c r="AS4" s="18" t="s">
        <v>9</v>
      </c>
      <c r="BS4" s="13" t="s">
        <v>10</v>
      </c>
    </row>
    <row r="5" spans="1:74" ht="12" customHeight="1" x14ac:dyDescent="0.25">
      <c r="B5" s="16"/>
      <c r="D5" s="19" t="s">
        <v>11</v>
      </c>
      <c r="K5" s="419"/>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R5" s="16"/>
      <c r="BS5" s="13" t="s">
        <v>6</v>
      </c>
    </row>
    <row r="6" spans="1:74" ht="37" customHeight="1" x14ac:dyDescent="0.25">
      <c r="B6" s="16"/>
      <c r="D6" s="21" t="s">
        <v>12</v>
      </c>
      <c r="K6" s="420" t="s">
        <v>163</v>
      </c>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R6" s="16"/>
      <c r="BS6" s="13" t="s">
        <v>6</v>
      </c>
    </row>
    <row r="7" spans="1:74" ht="12" customHeight="1" x14ac:dyDescent="0.25">
      <c r="B7" s="16"/>
      <c r="D7" s="22" t="s">
        <v>13</v>
      </c>
      <c r="K7" s="20" t="s">
        <v>1</v>
      </c>
      <c r="AK7" s="22" t="s">
        <v>14</v>
      </c>
      <c r="AN7" s="20" t="s">
        <v>1</v>
      </c>
      <c r="AR7" s="16"/>
      <c r="BS7" s="13" t="s">
        <v>6</v>
      </c>
    </row>
    <row r="8" spans="1:74" ht="12" customHeight="1" x14ac:dyDescent="0.25">
      <c r="B8" s="16"/>
      <c r="D8" s="22" t="s">
        <v>15</v>
      </c>
      <c r="K8" s="20" t="s">
        <v>164</v>
      </c>
      <c r="AK8" s="22" t="s">
        <v>17</v>
      </c>
      <c r="AN8" s="155">
        <v>45713</v>
      </c>
      <c r="AR8" s="16"/>
      <c r="BS8" s="13" t="s">
        <v>6</v>
      </c>
    </row>
    <row r="9" spans="1:74" ht="14.5" customHeight="1" x14ac:dyDescent="0.25">
      <c r="B9" s="16"/>
      <c r="AR9" s="16"/>
      <c r="BS9" s="13" t="s">
        <v>6</v>
      </c>
    </row>
    <row r="10" spans="1:74" ht="12" customHeight="1" x14ac:dyDescent="0.25">
      <c r="B10" s="16"/>
      <c r="D10" s="22" t="s">
        <v>18</v>
      </c>
      <c r="AK10" s="22" t="s">
        <v>19</v>
      </c>
      <c r="AN10" s="20" t="s">
        <v>1</v>
      </c>
      <c r="AR10" s="16"/>
      <c r="BS10" s="13" t="s">
        <v>6</v>
      </c>
    </row>
    <row r="11" spans="1:74" ht="18.45" customHeight="1" x14ac:dyDescent="0.25">
      <c r="B11" s="16"/>
      <c r="E11" s="20" t="s">
        <v>165</v>
      </c>
      <c r="AK11" s="22" t="s">
        <v>20</v>
      </c>
      <c r="AN11" s="20" t="s">
        <v>1</v>
      </c>
      <c r="AR11" s="16"/>
      <c r="BS11" s="13" t="s">
        <v>6</v>
      </c>
    </row>
    <row r="12" spans="1:74" ht="7" customHeight="1" x14ac:dyDescent="0.25">
      <c r="B12" s="16"/>
      <c r="AR12" s="16"/>
      <c r="BS12" s="13" t="s">
        <v>6</v>
      </c>
    </row>
    <row r="13" spans="1:74" ht="12" customHeight="1" x14ac:dyDescent="0.25">
      <c r="B13" s="16"/>
      <c r="D13" s="22" t="s">
        <v>21</v>
      </c>
      <c r="AK13" s="22" t="s">
        <v>19</v>
      </c>
      <c r="AN13" s="20" t="s">
        <v>1</v>
      </c>
      <c r="AR13" s="16"/>
      <c r="BS13" s="13" t="s">
        <v>6</v>
      </c>
    </row>
    <row r="14" spans="1:74" ht="12.45" x14ac:dyDescent="0.25">
      <c r="B14" s="16"/>
      <c r="E14" s="20" t="s">
        <v>16</v>
      </c>
      <c r="AK14" s="22" t="s">
        <v>20</v>
      </c>
      <c r="AN14" s="20" t="s">
        <v>1</v>
      </c>
      <c r="AR14" s="16"/>
      <c r="BS14" s="13" t="s">
        <v>6</v>
      </c>
    </row>
    <row r="15" spans="1:74" ht="7" customHeight="1" x14ac:dyDescent="0.25">
      <c r="B15" s="16"/>
      <c r="AR15" s="16"/>
      <c r="BS15" s="13" t="s">
        <v>3</v>
      </c>
    </row>
    <row r="16" spans="1:74" ht="12" customHeight="1" x14ac:dyDescent="0.25">
      <c r="B16" s="16"/>
      <c r="D16" s="22" t="s">
        <v>22</v>
      </c>
      <c r="AK16" s="22" t="s">
        <v>19</v>
      </c>
      <c r="AN16" s="20" t="s">
        <v>1</v>
      </c>
      <c r="AR16" s="16"/>
      <c r="BS16" s="13" t="s">
        <v>3</v>
      </c>
    </row>
    <row r="17" spans="2:71" ht="18.45" customHeight="1" x14ac:dyDescent="0.25">
      <c r="B17" s="16"/>
      <c r="E17" s="20" t="s">
        <v>166</v>
      </c>
      <c r="AK17" s="22" t="s">
        <v>20</v>
      </c>
      <c r="AN17" s="20" t="s">
        <v>1</v>
      </c>
      <c r="AR17" s="16"/>
      <c r="BS17" s="13" t="s">
        <v>3</v>
      </c>
    </row>
    <row r="18" spans="2:71" ht="7" customHeight="1" x14ac:dyDescent="0.25">
      <c r="B18" s="16"/>
      <c r="AR18" s="16"/>
      <c r="BS18" s="13" t="s">
        <v>6</v>
      </c>
    </row>
    <row r="19" spans="2:71" ht="12" customHeight="1" x14ac:dyDescent="0.25">
      <c r="B19" s="16"/>
      <c r="D19" s="22" t="s">
        <v>23</v>
      </c>
      <c r="AK19" s="22" t="s">
        <v>19</v>
      </c>
      <c r="AN19" s="20" t="s">
        <v>1</v>
      </c>
      <c r="AR19" s="16"/>
      <c r="BS19" s="13" t="s">
        <v>6</v>
      </c>
    </row>
    <row r="20" spans="2:71" ht="18.45" customHeight="1" x14ac:dyDescent="0.25">
      <c r="B20" s="16"/>
      <c r="E20" s="20" t="s">
        <v>16</v>
      </c>
      <c r="AK20" s="22" t="s">
        <v>20</v>
      </c>
      <c r="AN20" s="20" t="s">
        <v>1</v>
      </c>
      <c r="AR20" s="16"/>
      <c r="BS20" s="13" t="s">
        <v>24</v>
      </c>
    </row>
    <row r="21" spans="2:71" ht="7" customHeight="1" x14ac:dyDescent="0.25">
      <c r="B21" s="16"/>
      <c r="AR21" s="16"/>
    </row>
    <row r="22" spans="2:71" ht="12" customHeight="1" x14ac:dyDescent="0.25">
      <c r="B22" s="16"/>
      <c r="D22" s="22" t="s">
        <v>25</v>
      </c>
      <c r="AR22" s="16"/>
    </row>
    <row r="23" spans="2:71" ht="16.5" customHeight="1" x14ac:dyDescent="0.25">
      <c r="B23" s="16"/>
      <c r="E23" s="421" t="s">
        <v>1</v>
      </c>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1"/>
      <c r="AR23" s="16"/>
    </row>
    <row r="24" spans="2:71" ht="7" customHeight="1" x14ac:dyDescent="0.25">
      <c r="B24" s="16"/>
      <c r="AR24" s="16"/>
    </row>
    <row r="25" spans="2:71" ht="7" customHeight="1" x14ac:dyDescent="0.25">
      <c r="B25" s="16"/>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R25" s="16"/>
    </row>
    <row r="26" spans="2:71" s="1" customFormat="1" ht="25.95" customHeight="1" x14ac:dyDescent="0.25">
      <c r="B26" s="25"/>
      <c r="D26" s="26" t="s">
        <v>26</v>
      </c>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422">
        <f>ROUND(AG94,2)</f>
        <v>0</v>
      </c>
      <c r="AL26" s="423"/>
      <c r="AM26" s="423"/>
      <c r="AN26" s="423"/>
      <c r="AO26" s="423"/>
      <c r="AR26" s="25"/>
    </row>
    <row r="27" spans="2:71" s="1" customFormat="1" ht="7" customHeight="1" x14ac:dyDescent="0.25">
      <c r="B27" s="25"/>
      <c r="AR27" s="25"/>
    </row>
    <row r="28" spans="2:71" s="1" customFormat="1" ht="12.45" x14ac:dyDescent="0.25">
      <c r="B28" s="25"/>
      <c r="L28" s="424" t="s">
        <v>27</v>
      </c>
      <c r="M28" s="424"/>
      <c r="N28" s="424"/>
      <c r="O28" s="424"/>
      <c r="P28" s="424"/>
      <c r="W28" s="424" t="s">
        <v>28</v>
      </c>
      <c r="X28" s="424"/>
      <c r="Y28" s="424"/>
      <c r="Z28" s="424"/>
      <c r="AA28" s="424"/>
      <c r="AB28" s="424"/>
      <c r="AC28" s="424"/>
      <c r="AD28" s="424"/>
      <c r="AE28" s="424"/>
      <c r="AK28" s="424" t="s">
        <v>29</v>
      </c>
      <c r="AL28" s="424"/>
      <c r="AM28" s="424"/>
      <c r="AN28" s="424"/>
      <c r="AO28" s="424"/>
      <c r="AR28" s="25"/>
    </row>
    <row r="29" spans="2:71" s="2" customFormat="1" ht="14.5" customHeight="1" x14ac:dyDescent="0.25">
      <c r="B29" s="29"/>
      <c r="D29" s="22" t="s">
        <v>30</v>
      </c>
      <c r="F29" s="30" t="s">
        <v>31</v>
      </c>
      <c r="L29" s="406">
        <v>0.23</v>
      </c>
      <c r="M29" s="405"/>
      <c r="N29" s="405"/>
      <c r="O29" s="405"/>
      <c r="P29" s="405"/>
      <c r="Q29" s="31"/>
      <c r="R29" s="31"/>
      <c r="S29" s="31"/>
      <c r="T29" s="31"/>
      <c r="U29" s="31"/>
      <c r="V29" s="31"/>
      <c r="W29" s="404">
        <f>ROUND(AZ94, 2)</f>
        <v>0</v>
      </c>
      <c r="X29" s="405"/>
      <c r="Y29" s="405"/>
      <c r="Z29" s="405"/>
      <c r="AA29" s="405"/>
      <c r="AB29" s="405"/>
      <c r="AC29" s="405"/>
      <c r="AD29" s="405"/>
      <c r="AE29" s="405"/>
      <c r="AF29" s="31"/>
      <c r="AG29" s="31"/>
      <c r="AH29" s="31"/>
      <c r="AI29" s="31"/>
      <c r="AJ29" s="31"/>
      <c r="AK29" s="404">
        <f>ROUND(AV94, 2)</f>
        <v>0</v>
      </c>
      <c r="AL29" s="405"/>
      <c r="AM29" s="405"/>
      <c r="AN29" s="405"/>
      <c r="AO29" s="405"/>
      <c r="AP29" s="31"/>
      <c r="AQ29" s="31"/>
      <c r="AR29" s="32"/>
      <c r="AS29" s="31"/>
      <c r="AT29" s="31"/>
      <c r="AU29" s="31"/>
      <c r="AV29" s="31"/>
      <c r="AW29" s="31"/>
      <c r="AX29" s="31"/>
      <c r="AY29" s="31"/>
      <c r="AZ29" s="31"/>
    </row>
    <row r="30" spans="2:71" s="2" customFormat="1" ht="14.5" customHeight="1" x14ac:dyDescent="0.25">
      <c r="B30" s="29"/>
      <c r="F30" s="30" t="s">
        <v>32</v>
      </c>
      <c r="L30" s="418">
        <v>0.23</v>
      </c>
      <c r="M30" s="417"/>
      <c r="N30" s="417"/>
      <c r="O30" s="417"/>
      <c r="P30" s="417"/>
      <c r="W30" s="416">
        <f>AK26</f>
        <v>0</v>
      </c>
      <c r="X30" s="417"/>
      <c r="Y30" s="417"/>
      <c r="Z30" s="417"/>
      <c r="AA30" s="417"/>
      <c r="AB30" s="417"/>
      <c r="AC30" s="417"/>
      <c r="AD30" s="417"/>
      <c r="AE30" s="417"/>
      <c r="AK30" s="416">
        <f>AK35-AK26</f>
        <v>0</v>
      </c>
      <c r="AL30" s="417"/>
      <c r="AM30" s="417"/>
      <c r="AN30" s="417"/>
      <c r="AO30" s="417"/>
      <c r="AR30" s="29"/>
    </row>
    <row r="31" spans="2:71" s="2" customFormat="1" ht="14.5" hidden="1" customHeight="1" x14ac:dyDescent="0.25">
      <c r="B31" s="29"/>
      <c r="F31" s="22" t="s">
        <v>33</v>
      </c>
      <c r="L31" s="418">
        <v>0.23</v>
      </c>
      <c r="M31" s="417"/>
      <c r="N31" s="417"/>
      <c r="O31" s="417"/>
      <c r="P31" s="417"/>
      <c r="W31" s="416">
        <f>ROUND(BB94, 2)</f>
        <v>0</v>
      </c>
      <c r="X31" s="417"/>
      <c r="Y31" s="417"/>
      <c r="Z31" s="417"/>
      <c r="AA31" s="417"/>
      <c r="AB31" s="417"/>
      <c r="AC31" s="417"/>
      <c r="AD31" s="417"/>
      <c r="AE31" s="417"/>
      <c r="AK31" s="416">
        <v>0</v>
      </c>
      <c r="AL31" s="417"/>
      <c r="AM31" s="417"/>
      <c r="AN31" s="417"/>
      <c r="AO31" s="417"/>
      <c r="AR31" s="29"/>
    </row>
    <row r="32" spans="2:71" s="2" customFormat="1" ht="14.5" hidden="1" customHeight="1" x14ac:dyDescent="0.25">
      <c r="B32" s="29"/>
      <c r="F32" s="22" t="s">
        <v>34</v>
      </c>
      <c r="L32" s="418">
        <v>0.23</v>
      </c>
      <c r="M32" s="417"/>
      <c r="N32" s="417"/>
      <c r="O32" s="417"/>
      <c r="P32" s="417"/>
      <c r="W32" s="416">
        <f>ROUND(BC94, 2)</f>
        <v>0</v>
      </c>
      <c r="X32" s="417"/>
      <c r="Y32" s="417"/>
      <c r="Z32" s="417"/>
      <c r="AA32" s="417"/>
      <c r="AB32" s="417"/>
      <c r="AC32" s="417"/>
      <c r="AD32" s="417"/>
      <c r="AE32" s="417"/>
      <c r="AK32" s="416">
        <v>0</v>
      </c>
      <c r="AL32" s="417"/>
      <c r="AM32" s="417"/>
      <c r="AN32" s="417"/>
      <c r="AO32" s="417"/>
      <c r="AR32" s="29"/>
    </row>
    <row r="33" spans="2:52" s="2" customFormat="1" ht="14.5" hidden="1" customHeight="1" x14ac:dyDescent="0.25">
      <c r="B33" s="29"/>
      <c r="F33" s="30" t="s">
        <v>35</v>
      </c>
      <c r="L33" s="406">
        <v>0</v>
      </c>
      <c r="M33" s="405"/>
      <c r="N33" s="405"/>
      <c r="O33" s="405"/>
      <c r="P33" s="405"/>
      <c r="Q33" s="31"/>
      <c r="R33" s="31"/>
      <c r="S33" s="31"/>
      <c r="T33" s="31"/>
      <c r="U33" s="31"/>
      <c r="V33" s="31"/>
      <c r="W33" s="404">
        <f>ROUND(BD94, 2)</f>
        <v>0</v>
      </c>
      <c r="X33" s="405"/>
      <c r="Y33" s="405"/>
      <c r="Z33" s="405"/>
      <c r="AA33" s="405"/>
      <c r="AB33" s="405"/>
      <c r="AC33" s="405"/>
      <c r="AD33" s="405"/>
      <c r="AE33" s="405"/>
      <c r="AF33" s="31"/>
      <c r="AG33" s="31"/>
      <c r="AH33" s="31"/>
      <c r="AI33" s="31"/>
      <c r="AJ33" s="31"/>
      <c r="AK33" s="404">
        <v>0</v>
      </c>
      <c r="AL33" s="405"/>
      <c r="AM33" s="405"/>
      <c r="AN33" s="405"/>
      <c r="AO33" s="405"/>
      <c r="AP33" s="31"/>
      <c r="AQ33" s="31"/>
      <c r="AR33" s="32"/>
      <c r="AS33" s="31"/>
      <c r="AT33" s="31"/>
      <c r="AU33" s="31"/>
      <c r="AV33" s="31"/>
      <c r="AW33" s="31"/>
      <c r="AX33" s="31"/>
      <c r="AY33" s="31"/>
      <c r="AZ33" s="31"/>
    </row>
    <row r="34" spans="2:52" s="1" customFormat="1" ht="7" customHeight="1" x14ac:dyDescent="0.25">
      <c r="B34" s="25"/>
      <c r="AR34" s="25"/>
    </row>
    <row r="35" spans="2:52" s="1" customFormat="1" ht="25.95" customHeight="1" x14ac:dyDescent="0.25">
      <c r="B35" s="25"/>
      <c r="C35" s="33"/>
      <c r="D35" s="34" t="s">
        <v>36</v>
      </c>
      <c r="E35" s="35"/>
      <c r="F35" s="35"/>
      <c r="G35" s="35"/>
      <c r="H35" s="35"/>
      <c r="I35" s="35"/>
      <c r="J35" s="35"/>
      <c r="K35" s="35"/>
      <c r="L35" s="35"/>
      <c r="M35" s="35"/>
      <c r="N35" s="35"/>
      <c r="O35" s="35"/>
      <c r="P35" s="35"/>
      <c r="Q35" s="35"/>
      <c r="R35" s="35"/>
      <c r="S35" s="35"/>
      <c r="T35" s="36" t="s">
        <v>37</v>
      </c>
      <c r="U35" s="35"/>
      <c r="V35" s="35"/>
      <c r="W35" s="35"/>
      <c r="X35" s="407" t="s">
        <v>38</v>
      </c>
      <c r="Y35" s="408"/>
      <c r="Z35" s="408"/>
      <c r="AA35" s="408"/>
      <c r="AB35" s="408"/>
      <c r="AC35" s="35"/>
      <c r="AD35" s="35"/>
      <c r="AE35" s="35"/>
      <c r="AF35" s="35"/>
      <c r="AG35" s="35"/>
      <c r="AH35" s="35"/>
      <c r="AI35" s="35"/>
      <c r="AJ35" s="35"/>
      <c r="AK35" s="414">
        <f>AN94</f>
        <v>0</v>
      </c>
      <c r="AL35" s="408"/>
      <c r="AM35" s="408"/>
      <c r="AN35" s="408"/>
      <c r="AO35" s="415"/>
      <c r="AP35" s="33"/>
      <c r="AQ35" s="33"/>
      <c r="AR35" s="25"/>
    </row>
    <row r="36" spans="2:52" s="1" customFormat="1" ht="7" customHeight="1" x14ac:dyDescent="0.25">
      <c r="B36" s="25"/>
      <c r="AR36" s="25"/>
    </row>
    <row r="37" spans="2:52" s="1" customFormat="1" ht="14.5" customHeight="1" x14ac:dyDescent="0.25">
      <c r="B37" s="25"/>
      <c r="AR37" s="25"/>
    </row>
    <row r="38" spans="2:52" ht="14.5" customHeight="1" x14ac:dyDescent="0.25">
      <c r="B38" s="16"/>
      <c r="AR38" s="16"/>
    </row>
    <row r="39" spans="2:52" ht="14.5" customHeight="1" x14ac:dyDescent="0.25">
      <c r="B39" s="16"/>
      <c r="AR39" s="16"/>
    </row>
    <row r="40" spans="2:52" ht="14.5" customHeight="1" x14ac:dyDescent="0.25">
      <c r="B40" s="16"/>
      <c r="AR40" s="16"/>
    </row>
    <row r="41" spans="2:52" ht="14.5" customHeight="1" x14ac:dyDescent="0.25">
      <c r="B41" s="16"/>
      <c r="AR41" s="16"/>
    </row>
    <row r="42" spans="2:52" ht="14.5" customHeight="1" x14ac:dyDescent="0.25">
      <c r="B42" s="16"/>
      <c r="AR42" s="16"/>
    </row>
    <row r="43" spans="2:52" ht="14.5" customHeight="1" x14ac:dyDescent="0.25">
      <c r="B43" s="16"/>
      <c r="AR43" s="16"/>
    </row>
    <row r="44" spans="2:52" ht="14.5" customHeight="1" x14ac:dyDescent="0.25">
      <c r="B44" s="16"/>
      <c r="AR44" s="16"/>
    </row>
    <row r="45" spans="2:52" ht="14.5" customHeight="1" x14ac:dyDescent="0.25">
      <c r="B45" s="16"/>
      <c r="AR45" s="16"/>
    </row>
    <row r="46" spans="2:52" ht="14.5" customHeight="1" x14ac:dyDescent="0.25">
      <c r="B46" s="16"/>
      <c r="AR46" s="16"/>
    </row>
    <row r="47" spans="2:52" ht="14.5" customHeight="1" x14ac:dyDescent="0.25">
      <c r="B47" s="16"/>
      <c r="AR47" s="16"/>
    </row>
    <row r="48" spans="2:52" ht="14.5" customHeight="1" x14ac:dyDescent="0.25">
      <c r="B48" s="16"/>
      <c r="AR48" s="16"/>
    </row>
    <row r="49" spans="2:44" s="1" customFormat="1" ht="14.5" customHeight="1" x14ac:dyDescent="0.25">
      <c r="B49" s="25"/>
      <c r="D49" s="37" t="s">
        <v>39</v>
      </c>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7" t="s">
        <v>40</v>
      </c>
      <c r="AI49" s="38"/>
      <c r="AJ49" s="38"/>
      <c r="AK49" s="38"/>
      <c r="AL49" s="38"/>
      <c r="AM49" s="38"/>
      <c r="AN49" s="38"/>
      <c r="AO49" s="38"/>
      <c r="AR49" s="25"/>
    </row>
    <row r="50" spans="2:44" x14ac:dyDescent="0.25">
      <c r="B50" s="16"/>
      <c r="AR50" s="16"/>
    </row>
    <row r="51" spans="2:44" x14ac:dyDescent="0.25">
      <c r="B51" s="16"/>
      <c r="AR51" s="16"/>
    </row>
    <row r="52" spans="2:44" x14ac:dyDescent="0.25">
      <c r="B52" s="16"/>
      <c r="AR52" s="16"/>
    </row>
    <row r="53" spans="2:44" x14ac:dyDescent="0.25">
      <c r="B53" s="16"/>
      <c r="AR53" s="16"/>
    </row>
    <row r="54" spans="2:44" x14ac:dyDescent="0.25">
      <c r="B54" s="16"/>
      <c r="AR54" s="16"/>
    </row>
    <row r="55" spans="2:44" x14ac:dyDescent="0.25">
      <c r="B55" s="16"/>
      <c r="AR55" s="16"/>
    </row>
    <row r="56" spans="2:44" x14ac:dyDescent="0.25">
      <c r="B56" s="16"/>
      <c r="AR56" s="16"/>
    </row>
    <row r="57" spans="2:44" x14ac:dyDescent="0.25">
      <c r="B57" s="16"/>
      <c r="AR57" s="16"/>
    </row>
    <row r="58" spans="2:44" x14ac:dyDescent="0.25">
      <c r="B58" s="16"/>
      <c r="AR58" s="16"/>
    </row>
    <row r="59" spans="2:44" x14ac:dyDescent="0.25">
      <c r="B59" s="16"/>
      <c r="AR59" s="16"/>
    </row>
    <row r="60" spans="2:44" s="1" customFormat="1" ht="12.45" x14ac:dyDescent="0.25">
      <c r="B60" s="25"/>
      <c r="D60" s="39" t="s">
        <v>41</v>
      </c>
      <c r="E60" s="27"/>
      <c r="F60" s="27"/>
      <c r="G60" s="27"/>
      <c r="H60" s="27"/>
      <c r="I60" s="27"/>
      <c r="J60" s="27"/>
      <c r="K60" s="27"/>
      <c r="L60" s="27"/>
      <c r="M60" s="27"/>
      <c r="N60" s="27"/>
      <c r="O60" s="27"/>
      <c r="P60" s="27"/>
      <c r="Q60" s="27"/>
      <c r="R60" s="27"/>
      <c r="S60" s="27"/>
      <c r="T60" s="27"/>
      <c r="U60" s="27"/>
      <c r="V60" s="39" t="s">
        <v>42</v>
      </c>
      <c r="W60" s="27"/>
      <c r="X60" s="27"/>
      <c r="Y60" s="27"/>
      <c r="Z60" s="27"/>
      <c r="AA60" s="27"/>
      <c r="AB60" s="27"/>
      <c r="AC60" s="27"/>
      <c r="AD60" s="27"/>
      <c r="AE60" s="27"/>
      <c r="AF60" s="27"/>
      <c r="AG60" s="27"/>
      <c r="AH60" s="39" t="s">
        <v>41</v>
      </c>
      <c r="AI60" s="27"/>
      <c r="AJ60" s="27"/>
      <c r="AK60" s="27"/>
      <c r="AL60" s="27"/>
      <c r="AM60" s="39" t="s">
        <v>42</v>
      </c>
      <c r="AN60" s="27"/>
      <c r="AO60" s="27"/>
      <c r="AR60" s="25"/>
    </row>
    <row r="61" spans="2:44" x14ac:dyDescent="0.25">
      <c r="B61" s="16"/>
      <c r="AR61" s="16"/>
    </row>
    <row r="62" spans="2:44" x14ac:dyDescent="0.25">
      <c r="B62" s="16"/>
      <c r="AR62" s="16"/>
    </row>
    <row r="63" spans="2:44" x14ac:dyDescent="0.25">
      <c r="B63" s="16"/>
      <c r="AR63" s="16"/>
    </row>
    <row r="64" spans="2:44" s="1" customFormat="1" ht="12.45" x14ac:dyDescent="0.25">
      <c r="B64" s="25"/>
      <c r="D64" s="37" t="s">
        <v>43</v>
      </c>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7" t="s">
        <v>44</v>
      </c>
      <c r="AI64" s="38"/>
      <c r="AJ64" s="38"/>
      <c r="AK64" s="38"/>
      <c r="AL64" s="38"/>
      <c r="AM64" s="38"/>
      <c r="AN64" s="38"/>
      <c r="AO64" s="38"/>
      <c r="AR64" s="25"/>
    </row>
    <row r="65" spans="2:44" x14ac:dyDescent="0.25">
      <c r="B65" s="16"/>
      <c r="AR65" s="16"/>
    </row>
    <row r="66" spans="2:44" x14ac:dyDescent="0.25">
      <c r="B66" s="16"/>
      <c r="AR66" s="16"/>
    </row>
    <row r="67" spans="2:44" x14ac:dyDescent="0.25">
      <c r="B67" s="16"/>
      <c r="AR67" s="16"/>
    </row>
    <row r="68" spans="2:44" x14ac:dyDescent="0.25">
      <c r="B68" s="16"/>
      <c r="AR68" s="16"/>
    </row>
    <row r="69" spans="2:44" x14ac:dyDescent="0.25">
      <c r="B69" s="16"/>
      <c r="AR69" s="16"/>
    </row>
    <row r="70" spans="2:44" x14ac:dyDescent="0.25">
      <c r="B70" s="16"/>
      <c r="AR70" s="16"/>
    </row>
    <row r="71" spans="2:44" x14ac:dyDescent="0.25">
      <c r="B71" s="16"/>
      <c r="AR71" s="16"/>
    </row>
    <row r="72" spans="2:44" x14ac:dyDescent="0.25">
      <c r="B72" s="16"/>
      <c r="AR72" s="16"/>
    </row>
    <row r="73" spans="2:44" x14ac:dyDescent="0.25">
      <c r="B73" s="16"/>
      <c r="AR73" s="16"/>
    </row>
    <row r="74" spans="2:44" x14ac:dyDescent="0.25">
      <c r="B74" s="16"/>
      <c r="AR74" s="16"/>
    </row>
    <row r="75" spans="2:44" s="1" customFormat="1" ht="12.45" x14ac:dyDescent="0.25">
      <c r="B75" s="25"/>
      <c r="D75" s="39" t="s">
        <v>41</v>
      </c>
      <c r="E75" s="27"/>
      <c r="F75" s="27"/>
      <c r="G75" s="27"/>
      <c r="H75" s="27"/>
      <c r="I75" s="27"/>
      <c r="J75" s="27"/>
      <c r="K75" s="27"/>
      <c r="L75" s="27"/>
      <c r="M75" s="27"/>
      <c r="N75" s="27"/>
      <c r="O75" s="27"/>
      <c r="P75" s="27"/>
      <c r="Q75" s="27"/>
      <c r="R75" s="27"/>
      <c r="S75" s="27"/>
      <c r="T75" s="27"/>
      <c r="U75" s="27"/>
      <c r="V75" s="39" t="s">
        <v>42</v>
      </c>
      <c r="W75" s="27"/>
      <c r="X75" s="27"/>
      <c r="Y75" s="27"/>
      <c r="Z75" s="27"/>
      <c r="AA75" s="27"/>
      <c r="AB75" s="27"/>
      <c r="AC75" s="27"/>
      <c r="AD75" s="27"/>
      <c r="AE75" s="27"/>
      <c r="AF75" s="27"/>
      <c r="AG75" s="27"/>
      <c r="AH75" s="39" t="s">
        <v>41</v>
      </c>
      <c r="AI75" s="27"/>
      <c r="AJ75" s="27"/>
      <c r="AK75" s="27"/>
      <c r="AL75" s="27"/>
      <c r="AM75" s="39" t="s">
        <v>42</v>
      </c>
      <c r="AN75" s="27"/>
      <c r="AO75" s="27"/>
      <c r="AR75" s="25"/>
    </row>
    <row r="76" spans="2:44" s="1" customFormat="1" x14ac:dyDescent="0.25">
      <c r="B76" s="25"/>
      <c r="AR76" s="25"/>
    </row>
    <row r="77" spans="2:44" s="1" customFormat="1" ht="7" customHeight="1" x14ac:dyDescent="0.25">
      <c r="B77" s="40"/>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25"/>
    </row>
    <row r="81" spans="1:91" s="1" customFormat="1" ht="7" customHeight="1" x14ac:dyDescent="0.25">
      <c r="B81" s="42"/>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25"/>
    </row>
    <row r="82" spans="1:91" s="1" customFormat="1" ht="25" customHeight="1" x14ac:dyDescent="0.25">
      <c r="B82" s="25"/>
      <c r="C82" s="17" t="s">
        <v>45</v>
      </c>
      <c r="AR82" s="25"/>
    </row>
    <row r="83" spans="1:91" s="1" customFormat="1" ht="7" customHeight="1" x14ac:dyDescent="0.25">
      <c r="B83" s="25"/>
      <c r="AR83" s="25"/>
    </row>
    <row r="84" spans="1:91" s="3" customFormat="1" ht="12" customHeight="1" x14ac:dyDescent="0.25">
      <c r="B84" s="44"/>
      <c r="C84" s="22" t="s">
        <v>11</v>
      </c>
      <c r="AR84" s="44"/>
    </row>
    <row r="85" spans="1:91" s="4" customFormat="1" ht="37" customHeight="1" x14ac:dyDescent="0.25">
      <c r="B85" s="45"/>
      <c r="C85" s="46" t="s">
        <v>12</v>
      </c>
      <c r="L85" s="409" t="str">
        <f>K6</f>
        <v>Rekonštrukcia a revitalizácia jestvujúcej plochy B</v>
      </c>
      <c r="M85" s="410"/>
      <c r="N85" s="410"/>
      <c r="O85" s="410"/>
      <c r="P85" s="410"/>
      <c r="Q85" s="410"/>
      <c r="R85" s="410"/>
      <c r="S85" s="410"/>
      <c r="T85" s="410"/>
      <c r="U85" s="410"/>
      <c r="V85" s="410"/>
      <c r="W85" s="410"/>
      <c r="X85" s="410"/>
      <c r="Y85" s="410"/>
      <c r="Z85" s="410"/>
      <c r="AA85" s="410"/>
      <c r="AB85" s="410"/>
      <c r="AC85" s="410"/>
      <c r="AD85" s="410"/>
      <c r="AE85" s="410"/>
      <c r="AF85" s="410"/>
      <c r="AG85" s="410"/>
      <c r="AH85" s="410"/>
      <c r="AI85" s="410"/>
      <c r="AJ85" s="410"/>
      <c r="AR85" s="45"/>
    </row>
    <row r="86" spans="1:91" s="1" customFormat="1" ht="7" customHeight="1" x14ac:dyDescent="0.25">
      <c r="B86" s="25"/>
      <c r="AR86" s="25"/>
    </row>
    <row r="87" spans="1:91" s="1" customFormat="1" ht="12" customHeight="1" x14ac:dyDescent="0.25">
      <c r="B87" s="25"/>
      <c r="C87" s="22" t="s">
        <v>15</v>
      </c>
      <c r="L87" s="47" t="str">
        <f>IF(K8="","",K8)</f>
        <v>Orechová Potôň</v>
      </c>
      <c r="AI87" s="22" t="s">
        <v>17</v>
      </c>
      <c r="AM87" s="411">
        <f>IF(AN8= "","",AN8)</f>
        <v>45713</v>
      </c>
      <c r="AN87" s="411"/>
      <c r="AR87" s="25"/>
    </row>
    <row r="88" spans="1:91" s="1" customFormat="1" ht="7" customHeight="1" x14ac:dyDescent="0.25">
      <c r="B88" s="25"/>
      <c r="AR88" s="25"/>
    </row>
    <row r="89" spans="1:91" s="1" customFormat="1" ht="15.25" customHeight="1" x14ac:dyDescent="0.25">
      <c r="B89" s="25"/>
      <c r="C89" s="22" t="s">
        <v>18</v>
      </c>
      <c r="L89" s="3" t="str">
        <f>IF(E11= "","",E11)</f>
        <v>Výcvikové zariadenia pre vodičov s.r.o.</v>
      </c>
      <c r="AI89" s="22" t="s">
        <v>22</v>
      </c>
      <c r="AM89" s="412" t="str">
        <f>IF(E17="","",E17)</f>
        <v>A33 s.r.o.</v>
      </c>
      <c r="AN89" s="413"/>
      <c r="AO89" s="413"/>
      <c r="AP89" s="413"/>
      <c r="AR89" s="25"/>
      <c r="AS89" s="400" t="s">
        <v>46</v>
      </c>
      <c r="AT89" s="401"/>
      <c r="AU89" s="49"/>
      <c r="AV89" s="49"/>
      <c r="AW89" s="49"/>
      <c r="AX89" s="49"/>
      <c r="AY89" s="49"/>
      <c r="AZ89" s="49"/>
      <c r="BA89" s="49"/>
      <c r="BB89" s="49"/>
      <c r="BC89" s="49"/>
      <c r="BD89" s="50"/>
    </row>
    <row r="90" spans="1:91" s="1" customFormat="1" ht="15.25" customHeight="1" x14ac:dyDescent="0.25">
      <c r="B90" s="25"/>
      <c r="C90" s="22" t="s">
        <v>21</v>
      </c>
      <c r="L90" s="3" t="str">
        <f>IF(E14="","",E14)</f>
        <v xml:space="preserve"> </v>
      </c>
      <c r="AI90" s="22" t="s">
        <v>23</v>
      </c>
      <c r="AM90" s="412" t="str">
        <f>IF(E20="","",E20)</f>
        <v xml:space="preserve"> </v>
      </c>
      <c r="AN90" s="413"/>
      <c r="AO90" s="413"/>
      <c r="AP90" s="413"/>
      <c r="AR90" s="25"/>
      <c r="AS90" s="402"/>
      <c r="AT90" s="403"/>
      <c r="BD90" s="52"/>
    </row>
    <row r="91" spans="1:91" s="1" customFormat="1" ht="10.95" customHeight="1" x14ac:dyDescent="0.25">
      <c r="B91" s="25"/>
      <c r="AR91" s="25"/>
      <c r="AS91" s="402"/>
      <c r="AT91" s="403"/>
      <c r="BD91" s="52"/>
    </row>
    <row r="92" spans="1:91" s="1" customFormat="1" ht="29.25" customHeight="1" x14ac:dyDescent="0.25">
      <c r="B92" s="25"/>
      <c r="C92" s="395" t="s">
        <v>47</v>
      </c>
      <c r="D92" s="396"/>
      <c r="E92" s="396"/>
      <c r="F92" s="396"/>
      <c r="G92" s="396"/>
      <c r="H92" s="53"/>
      <c r="I92" s="397" t="s">
        <v>48</v>
      </c>
      <c r="J92" s="396"/>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398" t="s">
        <v>49</v>
      </c>
      <c r="AH92" s="396"/>
      <c r="AI92" s="396"/>
      <c r="AJ92" s="396"/>
      <c r="AK92" s="396"/>
      <c r="AL92" s="396"/>
      <c r="AM92" s="396"/>
      <c r="AN92" s="397" t="s">
        <v>50</v>
      </c>
      <c r="AO92" s="396"/>
      <c r="AP92" s="399"/>
      <c r="AQ92" s="54" t="s">
        <v>51</v>
      </c>
      <c r="AR92" s="25"/>
      <c r="AS92" s="55" t="s">
        <v>52</v>
      </c>
      <c r="AT92" s="56" t="s">
        <v>53</v>
      </c>
      <c r="AU92" s="56" t="s">
        <v>54</v>
      </c>
      <c r="AV92" s="56" t="s">
        <v>55</v>
      </c>
      <c r="AW92" s="56" t="s">
        <v>56</v>
      </c>
      <c r="AX92" s="56" t="s">
        <v>57</v>
      </c>
      <c r="AY92" s="56" t="s">
        <v>58</v>
      </c>
      <c r="AZ92" s="56" t="s">
        <v>59</v>
      </c>
      <c r="BA92" s="56" t="s">
        <v>60</v>
      </c>
      <c r="BB92" s="56" t="s">
        <v>61</v>
      </c>
      <c r="BC92" s="56" t="s">
        <v>62</v>
      </c>
      <c r="BD92" s="57" t="s">
        <v>63</v>
      </c>
    </row>
    <row r="93" spans="1:91" s="1" customFormat="1" ht="10.95" customHeight="1" x14ac:dyDescent="0.25">
      <c r="B93" s="25"/>
      <c r="AR93" s="25"/>
      <c r="AS93" s="58"/>
      <c r="AT93" s="49"/>
      <c r="AU93" s="49"/>
      <c r="AV93" s="49"/>
      <c r="AW93" s="49"/>
      <c r="AX93" s="49"/>
      <c r="AY93" s="49"/>
      <c r="AZ93" s="49"/>
      <c r="BA93" s="49"/>
      <c r="BB93" s="49"/>
      <c r="BC93" s="49"/>
      <c r="BD93" s="50"/>
    </row>
    <row r="94" spans="1:91" s="5" customFormat="1" ht="32.5" customHeight="1" x14ac:dyDescent="0.25">
      <c r="B94" s="59"/>
      <c r="C94" s="60" t="s">
        <v>64</v>
      </c>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393">
        <f>SUM(AG95:AM100)</f>
        <v>0</v>
      </c>
      <c r="AH94" s="393"/>
      <c r="AI94" s="393"/>
      <c r="AJ94" s="393"/>
      <c r="AK94" s="393"/>
      <c r="AL94" s="393"/>
      <c r="AM94" s="393"/>
      <c r="AN94" s="394">
        <f>SUM(AN95:AP100)</f>
        <v>0</v>
      </c>
      <c r="AO94" s="394"/>
      <c r="AP94" s="394"/>
      <c r="AQ94" s="63" t="s">
        <v>1</v>
      </c>
      <c r="AR94" s="59"/>
      <c r="AS94" s="64">
        <f>ROUND(SUM(AS95:AS95),2)</f>
        <v>0</v>
      </c>
      <c r="AT94" s="65">
        <f t="shared" ref="AT94:AT99" si="0">ROUND(SUM(AV94:AW94),2)</f>
        <v>0</v>
      </c>
      <c r="AU94" s="66">
        <f>ROUND(SUM(AU95:AU95),5)</f>
        <v>6867.8025500000003</v>
      </c>
      <c r="AV94" s="65">
        <f>ROUND(AZ94*L29,2)</f>
        <v>0</v>
      </c>
      <c r="AW94" s="65">
        <f>ROUND(BA94*L30,2)</f>
        <v>0</v>
      </c>
      <c r="AX94" s="65">
        <f>ROUND(BB94*L29,2)</f>
        <v>0</v>
      </c>
      <c r="AY94" s="65">
        <f>ROUND(BC94*L30,2)</f>
        <v>0</v>
      </c>
      <c r="AZ94" s="65">
        <f>ROUND(SUM(AZ95:AZ95),2)</f>
        <v>0</v>
      </c>
      <c r="BA94" s="65">
        <f>ROUND(SUM(BA95:BA95),2)</f>
        <v>0</v>
      </c>
      <c r="BB94" s="65">
        <f>ROUND(SUM(BB95:BB95),2)</f>
        <v>0</v>
      </c>
      <c r="BC94" s="65">
        <f>ROUND(SUM(BC95:BC95),2)</f>
        <v>0</v>
      </c>
      <c r="BD94" s="67">
        <f>ROUND(SUM(BD95:BD95),2)</f>
        <v>0</v>
      </c>
      <c r="BS94" s="68" t="s">
        <v>65</v>
      </c>
      <c r="BT94" s="68" t="s">
        <v>66</v>
      </c>
      <c r="BU94" s="69" t="s">
        <v>67</v>
      </c>
      <c r="BV94" s="68" t="s">
        <v>68</v>
      </c>
      <c r="BW94" s="68" t="s">
        <v>4</v>
      </c>
      <c r="BX94" s="68" t="s">
        <v>69</v>
      </c>
      <c r="CL94" s="68" t="s">
        <v>1</v>
      </c>
    </row>
    <row r="95" spans="1:91" s="6" customFormat="1" ht="23.25" customHeight="1" x14ac:dyDescent="0.25">
      <c r="A95" s="70" t="s">
        <v>70</v>
      </c>
      <c r="B95" s="71"/>
      <c r="C95" s="72"/>
      <c r="D95" s="388" t="s">
        <v>1167</v>
      </c>
      <c r="E95" s="388"/>
      <c r="F95" s="388"/>
      <c r="G95" s="388"/>
      <c r="H95" s="388"/>
      <c r="I95" s="73"/>
      <c r="J95" s="388" t="s">
        <v>1170</v>
      </c>
      <c r="K95" s="388"/>
      <c r="L95" s="388"/>
      <c r="M95" s="388"/>
      <c r="N95" s="388"/>
      <c r="O95" s="388"/>
      <c r="P95" s="388"/>
      <c r="Q95" s="388"/>
      <c r="R95" s="388"/>
      <c r="S95" s="388"/>
      <c r="T95" s="388"/>
      <c r="U95" s="388"/>
      <c r="V95" s="388"/>
      <c r="W95" s="388"/>
      <c r="X95" s="388"/>
      <c r="Y95" s="388"/>
      <c r="Z95" s="388"/>
      <c r="AA95" s="388"/>
      <c r="AB95" s="388"/>
      <c r="AC95" s="388"/>
      <c r="AD95" s="388"/>
      <c r="AE95" s="388"/>
      <c r="AF95" s="388"/>
      <c r="AG95" s="389">
        <f>SO_07A!J30</f>
        <v>0</v>
      </c>
      <c r="AH95" s="390"/>
      <c r="AI95" s="390"/>
      <c r="AJ95" s="390"/>
      <c r="AK95" s="390"/>
      <c r="AL95" s="390"/>
      <c r="AM95" s="390"/>
      <c r="AN95" s="389">
        <f>SUM(AG95,AT95)</f>
        <v>0</v>
      </c>
      <c r="AO95" s="390"/>
      <c r="AP95" s="390"/>
      <c r="AQ95" s="74" t="s">
        <v>71</v>
      </c>
      <c r="AR95" s="71"/>
      <c r="AS95" s="75">
        <v>0</v>
      </c>
      <c r="AT95" s="76">
        <f t="shared" si="0"/>
        <v>0</v>
      </c>
      <c r="AU95" s="77">
        <f>SO_07A!P127</f>
        <v>6867.8025500000003</v>
      </c>
      <c r="AV95" s="76">
        <f>SO_07A!J33</f>
        <v>0</v>
      </c>
      <c r="AW95" s="76">
        <f>SO_07A!J34</f>
        <v>0</v>
      </c>
      <c r="AX95" s="76">
        <f>SO_07A!J35</f>
        <v>0</v>
      </c>
      <c r="AY95" s="76">
        <f>SO_07A!J36</f>
        <v>0</v>
      </c>
      <c r="AZ95" s="76">
        <f>SO_07A!F33</f>
        <v>0</v>
      </c>
      <c r="BA95" s="76">
        <f>SO_07A!F34</f>
        <v>0</v>
      </c>
      <c r="BB95" s="76">
        <f>SO_07A!F35</f>
        <v>0</v>
      </c>
      <c r="BC95" s="76">
        <f>SO_07A!F36</f>
        <v>0</v>
      </c>
      <c r="BD95" s="78">
        <f>SO_07A!F37</f>
        <v>0</v>
      </c>
      <c r="BE95" s="5"/>
      <c r="BT95" s="79" t="s">
        <v>72</v>
      </c>
      <c r="BV95" s="79" t="s">
        <v>68</v>
      </c>
      <c r="BW95" s="79" t="s">
        <v>73</v>
      </c>
      <c r="BX95" s="79" t="s">
        <v>4</v>
      </c>
      <c r="CL95" s="79" t="s">
        <v>1</v>
      </c>
      <c r="CM95" s="79" t="s">
        <v>66</v>
      </c>
    </row>
    <row r="96" spans="1:91" s="6" customFormat="1" ht="23.25" customHeight="1" x14ac:dyDescent="0.25">
      <c r="A96" s="70" t="s">
        <v>70</v>
      </c>
      <c r="B96" s="71"/>
      <c r="C96" s="72"/>
      <c r="D96" s="388" t="s">
        <v>1172</v>
      </c>
      <c r="E96" s="388"/>
      <c r="F96" s="388"/>
      <c r="G96" s="388"/>
      <c r="H96" s="388"/>
      <c r="I96" s="73"/>
      <c r="J96" s="388" t="s">
        <v>1169</v>
      </c>
      <c r="K96" s="388"/>
      <c r="L96" s="388"/>
      <c r="M96" s="388"/>
      <c r="N96" s="388"/>
      <c r="O96" s="388"/>
      <c r="P96" s="388"/>
      <c r="Q96" s="388"/>
      <c r="R96" s="388"/>
      <c r="S96" s="388"/>
      <c r="T96" s="388"/>
      <c r="U96" s="388"/>
      <c r="V96" s="388"/>
      <c r="W96" s="388"/>
      <c r="X96" s="388"/>
      <c r="Y96" s="388"/>
      <c r="Z96" s="388"/>
      <c r="AA96" s="388"/>
      <c r="AB96" s="388"/>
      <c r="AC96" s="388"/>
      <c r="AD96" s="388"/>
      <c r="AE96" s="388"/>
      <c r="AF96" s="388"/>
      <c r="AG96" s="389">
        <f>SO_07D!J30</f>
        <v>0</v>
      </c>
      <c r="AH96" s="390"/>
      <c r="AI96" s="390"/>
      <c r="AJ96" s="390"/>
      <c r="AK96" s="390"/>
      <c r="AL96" s="390"/>
      <c r="AM96" s="390"/>
      <c r="AN96" s="389">
        <f>SO_07D!J39</f>
        <v>0</v>
      </c>
      <c r="AO96" s="390"/>
      <c r="AP96" s="390"/>
      <c r="AQ96" s="74" t="s">
        <v>71</v>
      </c>
      <c r="AR96" s="71"/>
      <c r="AS96" s="75">
        <v>0</v>
      </c>
      <c r="AT96" s="76">
        <f t="shared" si="0"/>
        <v>0</v>
      </c>
      <c r="AU96" s="77">
        <f>SO_07A!P128</f>
        <v>6234.1671740000002</v>
      </c>
      <c r="AV96" s="76">
        <f>SO_07A!J34</f>
        <v>0</v>
      </c>
      <c r="AW96" s="76">
        <f>SO_07A!J35</f>
        <v>0</v>
      </c>
      <c r="AX96" s="76">
        <f>SO_07A!J36</f>
        <v>0</v>
      </c>
      <c r="AY96" s="76">
        <f>SO_07A!J37</f>
        <v>0</v>
      </c>
      <c r="AZ96" s="76">
        <f>SO_07A!F34</f>
        <v>0</v>
      </c>
      <c r="BA96" s="76">
        <f>SO_07A!F35</f>
        <v>0</v>
      </c>
      <c r="BB96" s="76">
        <f>SO_07A!F36</f>
        <v>0</v>
      </c>
      <c r="BC96" s="76">
        <f>SO_07A!F37</f>
        <v>0</v>
      </c>
      <c r="BD96" s="78">
        <f>SO_07A!F38</f>
        <v>0</v>
      </c>
      <c r="BE96" s="5"/>
      <c r="BT96" s="79" t="s">
        <v>72</v>
      </c>
      <c r="BV96" s="79" t="s">
        <v>68</v>
      </c>
      <c r="BW96" s="79" t="s">
        <v>73</v>
      </c>
      <c r="BX96" s="79" t="s">
        <v>4</v>
      </c>
      <c r="CL96" s="79" t="s">
        <v>1</v>
      </c>
      <c r="CM96" s="79" t="s">
        <v>66</v>
      </c>
    </row>
    <row r="97" spans="1:91" s="6" customFormat="1" ht="23.25" customHeight="1" x14ac:dyDescent="0.25">
      <c r="A97" s="70" t="s">
        <v>70</v>
      </c>
      <c r="B97" s="71"/>
      <c r="C97" s="72"/>
      <c r="D97" s="388" t="s">
        <v>1171</v>
      </c>
      <c r="E97" s="388"/>
      <c r="F97" s="388"/>
      <c r="G97" s="388"/>
      <c r="H97" s="388"/>
      <c r="I97" s="73"/>
      <c r="J97" s="388" t="s">
        <v>1173</v>
      </c>
      <c r="K97" s="388"/>
      <c r="L97" s="388"/>
      <c r="M97" s="388"/>
      <c r="N97" s="388"/>
      <c r="O97" s="388"/>
      <c r="P97" s="388"/>
      <c r="Q97" s="388"/>
      <c r="R97" s="388"/>
      <c r="S97" s="388"/>
      <c r="T97" s="388"/>
      <c r="U97" s="388"/>
      <c r="V97" s="388"/>
      <c r="W97" s="388"/>
      <c r="X97" s="388"/>
      <c r="Y97" s="388"/>
      <c r="Z97" s="388"/>
      <c r="AA97" s="388"/>
      <c r="AB97" s="388"/>
      <c r="AC97" s="388"/>
      <c r="AD97" s="388"/>
      <c r="AE97" s="388"/>
      <c r="AF97" s="388"/>
      <c r="AG97" s="389">
        <f>SO_07Z!J30</f>
        <v>0</v>
      </c>
      <c r="AH97" s="390"/>
      <c r="AI97" s="390"/>
      <c r="AJ97" s="390"/>
      <c r="AK97" s="390"/>
      <c r="AL97" s="390"/>
      <c r="AM97" s="390"/>
      <c r="AN97" s="389">
        <f>SO_07Z!J39</f>
        <v>0</v>
      </c>
      <c r="AO97" s="390"/>
      <c r="AP97" s="390"/>
      <c r="AQ97" s="74" t="s">
        <v>71</v>
      </c>
      <c r="AR97" s="71"/>
      <c r="AS97" s="75">
        <v>0</v>
      </c>
      <c r="AT97" s="76">
        <f t="shared" si="0"/>
        <v>0</v>
      </c>
      <c r="AU97" s="77">
        <f>SO_07A!P128</f>
        <v>6234.1671740000002</v>
      </c>
      <c r="AV97" s="76">
        <f>SO_07A!J34</f>
        <v>0</v>
      </c>
      <c r="AW97" s="76">
        <f>SO_07A!J35</f>
        <v>0</v>
      </c>
      <c r="AX97" s="76">
        <f>SO_07A!J36</f>
        <v>0</v>
      </c>
      <c r="AY97" s="76">
        <f>SO_07A!J37</f>
        <v>0</v>
      </c>
      <c r="AZ97" s="76">
        <f>SO_07A!F34</f>
        <v>0</v>
      </c>
      <c r="BA97" s="76">
        <f>SO_07A!F35</f>
        <v>0</v>
      </c>
      <c r="BB97" s="76">
        <f>SO_07A!F36</f>
        <v>0</v>
      </c>
      <c r="BC97" s="76">
        <f>SO_07A!F37</f>
        <v>0</v>
      </c>
      <c r="BD97" s="78">
        <f>SO_07A!F38</f>
        <v>0</v>
      </c>
      <c r="BE97" s="5"/>
      <c r="BT97" s="79" t="s">
        <v>72</v>
      </c>
      <c r="BV97" s="79" t="s">
        <v>68</v>
      </c>
      <c r="BW97" s="79" t="s">
        <v>73</v>
      </c>
      <c r="BX97" s="79" t="s">
        <v>4</v>
      </c>
      <c r="CL97" s="79" t="s">
        <v>1</v>
      </c>
      <c r="CM97" s="79" t="s">
        <v>66</v>
      </c>
    </row>
    <row r="98" spans="1:91" s="6" customFormat="1" ht="69" customHeight="1" x14ac:dyDescent="0.25">
      <c r="A98" s="70" t="s">
        <v>70</v>
      </c>
      <c r="B98" s="71"/>
      <c r="C98" s="72"/>
      <c r="D98" s="388" t="s">
        <v>1176</v>
      </c>
      <c r="E98" s="388"/>
      <c r="F98" s="388"/>
      <c r="G98" s="388"/>
      <c r="H98" s="388"/>
      <c r="I98" s="73"/>
      <c r="J98" s="388" t="s">
        <v>1174</v>
      </c>
      <c r="K98" s="388"/>
      <c r="L98" s="388"/>
      <c r="M98" s="388"/>
      <c r="N98" s="388"/>
      <c r="O98" s="388"/>
      <c r="P98" s="388"/>
      <c r="Q98" s="388"/>
      <c r="R98" s="388"/>
      <c r="S98" s="388"/>
      <c r="T98" s="388"/>
      <c r="U98" s="388"/>
      <c r="V98" s="388"/>
      <c r="W98" s="388"/>
      <c r="X98" s="388"/>
      <c r="Y98" s="388"/>
      <c r="Z98" s="388"/>
      <c r="AA98" s="388"/>
      <c r="AB98" s="388"/>
      <c r="AC98" s="388"/>
      <c r="AD98" s="388"/>
      <c r="AE98" s="388"/>
      <c r="AF98" s="388"/>
      <c r="AG98" s="389">
        <f>'SO_07E1-2'!I67</f>
        <v>0</v>
      </c>
      <c r="AH98" s="390"/>
      <c r="AI98" s="390"/>
      <c r="AJ98" s="390"/>
      <c r="AK98" s="390"/>
      <c r="AL98" s="390"/>
      <c r="AM98" s="390"/>
      <c r="AN98" s="389">
        <f>'SO_07E1-2'!I68</f>
        <v>0</v>
      </c>
      <c r="AO98" s="390"/>
      <c r="AP98" s="390"/>
      <c r="AQ98" s="74" t="s">
        <v>71</v>
      </c>
      <c r="AR98" s="71"/>
      <c r="AS98" s="75">
        <v>0</v>
      </c>
      <c r="AT98" s="76">
        <f t="shared" si="0"/>
        <v>0</v>
      </c>
      <c r="AU98" s="77">
        <f>SO_07A!P129</f>
        <v>1214.7645840000002</v>
      </c>
      <c r="AV98" s="76">
        <f>SO_07A!J35</f>
        <v>0</v>
      </c>
      <c r="AW98" s="76">
        <f>SO_07A!J36</f>
        <v>0</v>
      </c>
      <c r="AX98" s="76">
        <f>SO_07A!J37</f>
        <v>0</v>
      </c>
      <c r="AY98" s="76">
        <f>SO_07A!J38</f>
        <v>0</v>
      </c>
      <c r="AZ98" s="76">
        <f>SO_07A!F35</f>
        <v>0</v>
      </c>
      <c r="BA98" s="76">
        <f>SO_07A!F36</f>
        <v>0</v>
      </c>
      <c r="BB98" s="76">
        <f>SO_07A!F37</f>
        <v>0</v>
      </c>
      <c r="BC98" s="76">
        <f>SO_07A!F38</f>
        <v>0</v>
      </c>
      <c r="BD98" s="78">
        <f>SO_07A!F39</f>
        <v>0</v>
      </c>
      <c r="BE98" s="5"/>
      <c r="BT98" s="79" t="s">
        <v>72</v>
      </c>
      <c r="BV98" s="79" t="s">
        <v>68</v>
      </c>
      <c r="BW98" s="79" t="s">
        <v>73</v>
      </c>
      <c r="BX98" s="79" t="s">
        <v>4</v>
      </c>
      <c r="CL98" s="79" t="s">
        <v>1</v>
      </c>
      <c r="CM98" s="79" t="s">
        <v>66</v>
      </c>
    </row>
    <row r="99" spans="1:91" s="6" customFormat="1" ht="38.25" customHeight="1" x14ac:dyDescent="0.25">
      <c r="A99" s="70" t="s">
        <v>70</v>
      </c>
      <c r="B99" s="71"/>
      <c r="C99" s="72"/>
      <c r="D99" s="388" t="s">
        <v>1175</v>
      </c>
      <c r="E99" s="388"/>
      <c r="F99" s="388"/>
      <c r="G99" s="388"/>
      <c r="H99" s="388"/>
      <c r="I99" s="73"/>
      <c r="J99" s="388" t="s">
        <v>1177</v>
      </c>
      <c r="K99" s="388"/>
      <c r="L99" s="388"/>
      <c r="M99" s="388"/>
      <c r="N99" s="388"/>
      <c r="O99" s="388"/>
      <c r="P99" s="388"/>
      <c r="Q99" s="388"/>
      <c r="R99" s="388"/>
      <c r="S99" s="388"/>
      <c r="T99" s="388"/>
      <c r="U99" s="388"/>
      <c r="V99" s="388"/>
      <c r="W99" s="388"/>
      <c r="X99" s="388"/>
      <c r="Y99" s="388"/>
      <c r="Z99" s="388"/>
      <c r="AA99" s="388"/>
      <c r="AB99" s="388"/>
      <c r="AC99" s="388"/>
      <c r="AD99" s="388"/>
      <c r="AE99" s="388"/>
      <c r="AF99" s="388"/>
      <c r="AG99" s="389">
        <f>SO_07E3!H42</f>
        <v>0</v>
      </c>
      <c r="AH99" s="390"/>
      <c r="AI99" s="390"/>
      <c r="AJ99" s="390"/>
      <c r="AK99" s="390"/>
      <c r="AL99" s="390"/>
      <c r="AM99" s="390"/>
      <c r="AN99" s="389">
        <f>ROUND(1.23*AG99,2)</f>
        <v>0</v>
      </c>
      <c r="AO99" s="390"/>
      <c r="AP99" s="390"/>
      <c r="AQ99" s="74" t="s">
        <v>71</v>
      </c>
      <c r="AR99" s="71"/>
      <c r="AS99" s="75">
        <v>0</v>
      </c>
      <c r="AT99" s="76">
        <f t="shared" si="0"/>
        <v>0</v>
      </c>
      <c r="AU99" s="77">
        <f>SO_07A!P130</f>
        <v>580.17744000000005</v>
      </c>
      <c r="AV99" s="76">
        <f>SO_07A!J36</f>
        <v>0</v>
      </c>
      <c r="AW99" s="76">
        <f>SO_07A!J37</f>
        <v>0</v>
      </c>
      <c r="AX99" s="76">
        <f>SO_07A!J38</f>
        <v>0</v>
      </c>
      <c r="AY99" s="76">
        <f>SO_07A!J39</f>
        <v>0</v>
      </c>
      <c r="AZ99" s="76">
        <f>SO_07A!F36</f>
        <v>0</v>
      </c>
      <c r="BA99" s="76">
        <f>SO_07A!F37</f>
        <v>0</v>
      </c>
      <c r="BB99" s="76">
        <f>SO_07A!F38</f>
        <v>0</v>
      </c>
      <c r="BC99" s="76">
        <f>SO_07A!F39</f>
        <v>0</v>
      </c>
      <c r="BD99" s="78">
        <f>SO_07A!F40</f>
        <v>0</v>
      </c>
      <c r="BE99" s="5"/>
      <c r="BT99" s="79" t="s">
        <v>72</v>
      </c>
      <c r="BV99" s="79" t="s">
        <v>68</v>
      </c>
      <c r="BW99" s="79" t="s">
        <v>73</v>
      </c>
      <c r="BX99" s="79" t="s">
        <v>4</v>
      </c>
      <c r="CL99" s="79" t="s">
        <v>1</v>
      </c>
      <c r="CM99" s="79" t="s">
        <v>66</v>
      </c>
    </row>
    <row r="100" spans="1:91" s="6" customFormat="1" ht="29.25" customHeight="1" x14ac:dyDescent="0.25">
      <c r="A100" s="70" t="s">
        <v>70</v>
      </c>
      <c r="B100" s="71"/>
      <c r="C100" s="72"/>
      <c r="D100" s="388" t="s">
        <v>1222</v>
      </c>
      <c r="E100" s="388"/>
      <c r="F100" s="388"/>
      <c r="G100" s="388"/>
      <c r="H100" s="388"/>
      <c r="I100" s="73"/>
      <c r="J100" s="388" t="s">
        <v>1223</v>
      </c>
      <c r="K100" s="388"/>
      <c r="L100" s="388"/>
      <c r="M100" s="388"/>
      <c r="N100" s="388"/>
      <c r="O100" s="388"/>
      <c r="P100" s="388"/>
      <c r="Q100" s="388"/>
      <c r="R100" s="388"/>
      <c r="S100" s="388"/>
      <c r="T100" s="388"/>
      <c r="U100" s="388"/>
      <c r="V100" s="388"/>
      <c r="W100" s="388"/>
      <c r="X100" s="388"/>
      <c r="Y100" s="388"/>
      <c r="Z100" s="388"/>
      <c r="AA100" s="388"/>
      <c r="AB100" s="388"/>
      <c r="AC100" s="388"/>
      <c r="AD100" s="388"/>
      <c r="AE100" s="388"/>
      <c r="AF100" s="388"/>
      <c r="AG100" s="389">
        <f>SO_07E4!H63</f>
        <v>0</v>
      </c>
      <c r="AH100" s="390"/>
      <c r="AI100" s="390"/>
      <c r="AJ100" s="390"/>
      <c r="AK100" s="390"/>
      <c r="AL100" s="390"/>
      <c r="AM100" s="390"/>
      <c r="AN100" s="389">
        <f>ROUND(1.23*AG100,2)</f>
        <v>0</v>
      </c>
      <c r="AO100" s="390"/>
      <c r="AP100" s="390"/>
      <c r="AQ100" s="74" t="s">
        <v>71</v>
      </c>
      <c r="AR100" s="71"/>
      <c r="AS100" s="75">
        <v>0</v>
      </c>
      <c r="AT100" s="76">
        <f t="shared" ref="AT100" si="1">ROUND(SUM(AV100:AW100),2)</f>
        <v>0</v>
      </c>
      <c r="AU100" s="77">
        <f>SO_07A!P131</f>
        <v>113.903136</v>
      </c>
      <c r="AV100" s="76">
        <f>SO_07A!J37</f>
        <v>0</v>
      </c>
      <c r="AW100" s="76">
        <f>SO_07A!J38</f>
        <v>0</v>
      </c>
      <c r="AX100" s="76">
        <f>SO_07A!J39</f>
        <v>0</v>
      </c>
      <c r="AY100" s="76">
        <f>SO_07A!J40</f>
        <v>0</v>
      </c>
      <c r="AZ100" s="76">
        <f>SO_07A!F37</f>
        <v>0</v>
      </c>
      <c r="BA100" s="76">
        <f>SO_07A!F38</f>
        <v>0</v>
      </c>
      <c r="BB100" s="76">
        <f>SO_07A!F39</f>
        <v>0</v>
      </c>
      <c r="BC100" s="76">
        <f>SO_07A!F40</f>
        <v>0</v>
      </c>
      <c r="BD100" s="78">
        <f>SO_07A!F41</f>
        <v>0</v>
      </c>
      <c r="BE100" s="5"/>
      <c r="BT100" s="79" t="s">
        <v>72</v>
      </c>
      <c r="BV100" s="79" t="s">
        <v>68</v>
      </c>
      <c r="BW100" s="79" t="s">
        <v>73</v>
      </c>
      <c r="BX100" s="79" t="s">
        <v>4</v>
      </c>
      <c r="CL100" s="79" t="s">
        <v>1</v>
      </c>
      <c r="CM100" s="79" t="s">
        <v>66</v>
      </c>
    </row>
    <row r="101" spans="1:91" s="1" customFormat="1" ht="30" customHeight="1" x14ac:dyDescent="0.25">
      <c r="B101" s="25"/>
      <c r="AR101" s="25"/>
    </row>
    <row r="102" spans="1:91" s="1" customFormat="1" ht="7" customHeight="1" x14ac:dyDescent="0.25">
      <c r="B102" s="40"/>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25"/>
    </row>
  </sheetData>
  <mergeCells count="60">
    <mergeCell ref="D100:H100"/>
    <mergeCell ref="J100:AF100"/>
    <mergeCell ref="AG100:AM100"/>
    <mergeCell ref="AN100:AP100"/>
    <mergeCell ref="D96:H96"/>
    <mergeCell ref="J96:AF96"/>
    <mergeCell ref="AG96:AM96"/>
    <mergeCell ref="AN96:AP96"/>
    <mergeCell ref="D97:H97"/>
    <mergeCell ref="J97:AF97"/>
    <mergeCell ref="AG97:AM97"/>
    <mergeCell ref="AN97:AP97"/>
    <mergeCell ref="D99:H99"/>
    <mergeCell ref="J99:AF99"/>
    <mergeCell ref="AG99:AM99"/>
    <mergeCell ref="AN99:AP99"/>
    <mergeCell ref="K5:AJ5"/>
    <mergeCell ref="K6:AJ6"/>
    <mergeCell ref="E23:AN23"/>
    <mergeCell ref="AK26:AO26"/>
    <mergeCell ref="L28:P28"/>
    <mergeCell ref="W28:AE28"/>
    <mergeCell ref="AK28:AO28"/>
    <mergeCell ref="L32:P32"/>
    <mergeCell ref="W29:AE29"/>
    <mergeCell ref="AK29:AO29"/>
    <mergeCell ref="L29:P29"/>
    <mergeCell ref="W30:AE30"/>
    <mergeCell ref="AK30:AO30"/>
    <mergeCell ref="L30:P30"/>
    <mergeCell ref="L31:P31"/>
    <mergeCell ref="AK35:AO35"/>
    <mergeCell ref="W31:AE31"/>
    <mergeCell ref="AK31:AO31"/>
    <mergeCell ref="W32:AE32"/>
    <mergeCell ref="AK32:AO32"/>
    <mergeCell ref="D95:H95"/>
    <mergeCell ref="J95:AF95"/>
    <mergeCell ref="L85:AJ85"/>
    <mergeCell ref="AM87:AN87"/>
    <mergeCell ref="AM89:AP89"/>
    <mergeCell ref="AM90:AP90"/>
    <mergeCell ref="AN95:AP95"/>
    <mergeCell ref="AG95:AM95"/>
    <mergeCell ref="D98:H98"/>
    <mergeCell ref="J98:AF98"/>
    <mergeCell ref="AG98:AM98"/>
    <mergeCell ref="AN98:AP98"/>
    <mergeCell ref="AR2:BE2"/>
    <mergeCell ref="AG94:AM94"/>
    <mergeCell ref="AN94:AP94"/>
    <mergeCell ref="C92:G92"/>
    <mergeCell ref="I92:AF92"/>
    <mergeCell ref="AG92:AM92"/>
    <mergeCell ref="AN92:AP92"/>
    <mergeCell ref="AS89:AT91"/>
    <mergeCell ref="W33:AE33"/>
    <mergeCell ref="AK33:AO33"/>
    <mergeCell ref="L33:P33"/>
    <mergeCell ref="X35:AB35"/>
  </mergeCells>
  <hyperlinks>
    <hyperlink ref="A95" location="'A - Búracie práce'!C2" display="/" xr:uid="{00000000-0004-0000-0000-000000000000}"/>
    <hyperlink ref="A96" location="'A - Búracie práce'!C2" display="/" xr:uid="{FF349701-7529-4196-9EA9-BFC8DDBB6F1D}"/>
    <hyperlink ref="A98" location="'A - Búracie práce'!C2" display="/" xr:uid="{C924BE1C-5D18-438B-B6B4-88BED218E22A}"/>
    <hyperlink ref="A97" location="'A - Búracie práce'!C2" display="/" xr:uid="{E3FE757D-1280-4C09-81FE-90206E3EE747}"/>
    <hyperlink ref="A99" location="'A - Búracie práce'!C2" display="/" xr:uid="{03521BB6-7D31-434A-A328-EC11FF72A478}"/>
    <hyperlink ref="A100" location="'A - Búracie práce'!C2" display="/" xr:uid="{938DEC95-ECF5-4830-B289-68DB3EF23179}"/>
  </hyperlinks>
  <pageMargins left="0.39374999999999999" right="0.39374999999999999" top="0.39374999999999999" bottom="0.39374999999999999" header="0" footer="0"/>
  <pageSetup paperSize="9" scale="75" fitToHeight="100" orientation="portrait" blackAndWhite="1" r:id="rId1"/>
  <headerFooter>
    <oddFooter>&amp;CStrana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C193"/>
  <sheetViews>
    <sheetView showGridLines="0" tabSelected="1" topLeftCell="A138" zoomScaleNormal="100" workbookViewId="0">
      <selection activeCell="F149" sqref="F149"/>
    </sheetView>
  </sheetViews>
  <sheetFormatPr defaultRowHeight="10.3" x14ac:dyDescent="0.25"/>
  <cols>
    <col min="1" max="1" width="8.36328125" customWidth="1"/>
    <col min="2" max="2" width="1.1796875" customWidth="1"/>
    <col min="3" max="3" width="4.1796875" customWidth="1"/>
    <col min="4" max="4" width="4.36328125" customWidth="1"/>
    <col min="5" max="5" width="17.1796875" customWidth="1"/>
    <col min="6" max="6" width="50.81640625" customWidth="1"/>
    <col min="7" max="7" width="7.453125" customWidth="1"/>
    <col min="8" max="8" width="14" customWidth="1"/>
    <col min="9" max="9" width="15.81640625" customWidth="1"/>
    <col min="10" max="10" width="22.36328125" customWidth="1"/>
    <col min="11" max="11" width="22.36328125" hidden="1" customWidth="1"/>
    <col min="12" max="12" width="9.36328125" customWidth="1"/>
    <col min="13" max="13" width="10.81640625" hidden="1" customWidth="1"/>
    <col min="14" max="14" width="9.36328125" hidden="1"/>
    <col min="15" max="20" width="14.1796875" hidden="1" customWidth="1"/>
    <col min="21" max="21" width="16.36328125" hidden="1" customWidth="1"/>
    <col min="22" max="22" width="23.90625" customWidth="1"/>
    <col min="34" max="52" width="0" hidden="1" customWidth="1"/>
    <col min="53" max="53" width="11.36328125" hidden="1" customWidth="1"/>
    <col min="54" max="55" width="0" hidden="1" customWidth="1"/>
  </cols>
  <sheetData>
    <row r="2" spans="2:36" ht="37" customHeight="1" x14ac:dyDescent="0.25">
      <c r="L2" s="391" t="s">
        <v>5</v>
      </c>
      <c r="M2" s="392"/>
      <c r="N2" s="392"/>
      <c r="O2" s="392"/>
      <c r="P2" s="392"/>
      <c r="Q2" s="392"/>
      <c r="R2" s="392"/>
      <c r="S2" s="392"/>
      <c r="T2" s="392"/>
      <c r="U2" s="392"/>
      <c r="AJ2" s="13" t="s">
        <v>73</v>
      </c>
    </row>
    <row r="3" spans="2:36" ht="7" customHeight="1" x14ac:dyDescent="0.25">
      <c r="B3" s="14"/>
      <c r="C3" s="15"/>
      <c r="D3" s="15"/>
      <c r="E3" s="15"/>
      <c r="F3" s="15"/>
      <c r="G3" s="15"/>
      <c r="H3" s="15"/>
      <c r="I3" s="15"/>
      <c r="J3" s="15"/>
      <c r="K3" s="15"/>
      <c r="L3" s="16"/>
      <c r="AJ3" s="13" t="s">
        <v>66</v>
      </c>
    </row>
    <row r="4" spans="2:36" ht="25" customHeight="1" x14ac:dyDescent="0.25">
      <c r="B4" s="16"/>
      <c r="D4" s="17" t="s">
        <v>74</v>
      </c>
      <c r="L4" s="16"/>
      <c r="M4" s="80" t="s">
        <v>9</v>
      </c>
      <c r="AJ4" s="13" t="s">
        <v>3</v>
      </c>
    </row>
    <row r="5" spans="2:36" ht="7" customHeight="1" x14ac:dyDescent="0.25">
      <c r="B5" s="16"/>
      <c r="L5" s="16"/>
    </row>
    <row r="6" spans="2:36" ht="12" customHeight="1" x14ac:dyDescent="0.25">
      <c r="B6" s="16"/>
      <c r="D6" s="22" t="s">
        <v>12</v>
      </c>
      <c r="L6" s="16"/>
    </row>
    <row r="7" spans="2:36" ht="16.5" customHeight="1" x14ac:dyDescent="0.25">
      <c r="B7" s="16"/>
      <c r="E7" s="426" t="str">
        <f>'Rekapitulácia stavby'!K6</f>
        <v>Rekonštrukcia a revitalizácia jestvujúcej plochy B</v>
      </c>
      <c r="F7" s="427"/>
      <c r="G7" s="427"/>
      <c r="H7" s="427"/>
      <c r="L7" s="16"/>
    </row>
    <row r="8" spans="2:36" s="1" customFormat="1" ht="12" customHeight="1" x14ac:dyDescent="0.25">
      <c r="B8" s="25"/>
      <c r="D8" s="22" t="s">
        <v>75</v>
      </c>
      <c r="L8" s="25"/>
    </row>
    <row r="9" spans="2:36" s="1" customFormat="1" ht="16.5" customHeight="1" x14ac:dyDescent="0.25">
      <c r="B9" s="25"/>
      <c r="E9" s="409" t="s">
        <v>1168</v>
      </c>
      <c r="F9" s="425"/>
      <c r="G9" s="425"/>
      <c r="H9" s="425"/>
      <c r="L9" s="25"/>
    </row>
    <row r="10" spans="2:36" s="1" customFormat="1" x14ac:dyDescent="0.25">
      <c r="B10" s="25"/>
      <c r="L10" s="25"/>
    </row>
    <row r="11" spans="2:36" s="1" customFormat="1" ht="12" customHeight="1" x14ac:dyDescent="0.25">
      <c r="B11" s="25"/>
      <c r="D11" s="22" t="s">
        <v>13</v>
      </c>
      <c r="F11" s="20" t="s">
        <v>1</v>
      </c>
      <c r="I11" s="22" t="s">
        <v>14</v>
      </c>
      <c r="J11" s="20" t="s">
        <v>1</v>
      </c>
      <c r="L11" s="25"/>
    </row>
    <row r="12" spans="2:36" s="1" customFormat="1" ht="12" customHeight="1" x14ac:dyDescent="0.25">
      <c r="B12" s="25"/>
      <c r="D12" s="22" t="s">
        <v>15</v>
      </c>
      <c r="F12" s="20" t="str">
        <f>'Rekapitulácia stavby'!K8</f>
        <v>Orechová Potôň</v>
      </c>
      <c r="I12" s="22" t="s">
        <v>17</v>
      </c>
      <c r="J12" s="48">
        <f>'Rekapitulácia stavby'!AN8</f>
        <v>45713</v>
      </c>
      <c r="L12" s="25"/>
    </row>
    <row r="13" spans="2:36" s="1" customFormat="1" ht="10.95" customHeight="1" x14ac:dyDescent="0.25">
      <c r="B13" s="25"/>
      <c r="L13" s="25"/>
    </row>
    <row r="14" spans="2:36" s="1" customFormat="1" ht="12" customHeight="1" x14ac:dyDescent="0.25">
      <c r="B14" s="25"/>
      <c r="D14" s="22" t="s">
        <v>18</v>
      </c>
      <c r="I14" s="22" t="s">
        <v>19</v>
      </c>
      <c r="J14" s="20" t="str">
        <f>IF('Rekapitulácia stavby'!AN10="","",'Rekapitulácia stavby'!AN10)</f>
        <v/>
      </c>
      <c r="L14" s="25"/>
    </row>
    <row r="15" spans="2:36" s="1" customFormat="1" ht="18" customHeight="1" x14ac:dyDescent="0.25">
      <c r="B15" s="25"/>
      <c r="E15" s="20" t="str">
        <f>IF('Rekapitulácia stavby'!E11="","",'Rekapitulácia stavby'!E11)</f>
        <v>Výcvikové zariadenia pre vodičov s.r.o.</v>
      </c>
      <c r="I15" s="22" t="s">
        <v>20</v>
      </c>
      <c r="J15" s="20" t="str">
        <f>IF('Rekapitulácia stavby'!AN11="","",'Rekapitulácia stavby'!AN11)</f>
        <v/>
      </c>
      <c r="L15" s="25"/>
    </row>
    <row r="16" spans="2:36" s="1" customFormat="1" ht="7" customHeight="1" x14ac:dyDescent="0.25">
      <c r="B16" s="25"/>
      <c r="L16" s="25"/>
    </row>
    <row r="17" spans="2:12" s="1" customFormat="1" ht="12" customHeight="1" x14ac:dyDescent="0.25">
      <c r="B17" s="25"/>
      <c r="D17" s="22" t="s">
        <v>21</v>
      </c>
      <c r="I17" s="22" t="s">
        <v>19</v>
      </c>
      <c r="J17" s="20" t="str">
        <f>'Rekapitulácia stavby'!AN13</f>
        <v/>
      </c>
      <c r="L17" s="25"/>
    </row>
    <row r="18" spans="2:12" s="1" customFormat="1" ht="18" customHeight="1" x14ac:dyDescent="0.25">
      <c r="B18" s="25"/>
      <c r="E18" s="419" t="str">
        <f>'Rekapitulácia stavby'!E14</f>
        <v xml:space="preserve"> </v>
      </c>
      <c r="F18" s="419"/>
      <c r="G18" s="419"/>
      <c r="H18" s="419"/>
      <c r="I18" s="22" t="s">
        <v>20</v>
      </c>
      <c r="J18" s="20" t="str">
        <f>'Rekapitulácia stavby'!AN14</f>
        <v/>
      </c>
      <c r="L18" s="25"/>
    </row>
    <row r="19" spans="2:12" s="1" customFormat="1" ht="7" customHeight="1" x14ac:dyDescent="0.25">
      <c r="B19" s="25"/>
      <c r="L19" s="25"/>
    </row>
    <row r="20" spans="2:12" s="1" customFormat="1" ht="12" customHeight="1" x14ac:dyDescent="0.25">
      <c r="B20" s="25"/>
      <c r="D20" s="22" t="s">
        <v>22</v>
      </c>
      <c r="I20" s="22" t="s">
        <v>19</v>
      </c>
      <c r="J20" s="20" t="str">
        <f>IF('Rekapitulácia stavby'!AN16="","",'Rekapitulácia stavby'!AN16)</f>
        <v/>
      </c>
      <c r="L20" s="25"/>
    </row>
    <row r="21" spans="2:12" s="1" customFormat="1" ht="18" customHeight="1" x14ac:dyDescent="0.25">
      <c r="B21" s="25"/>
      <c r="E21" s="20" t="str">
        <f>IF('Rekapitulácia stavby'!E17="","",'Rekapitulácia stavby'!E17)</f>
        <v>A33 s.r.o.</v>
      </c>
      <c r="I21" s="22" t="s">
        <v>20</v>
      </c>
      <c r="J21" s="20" t="str">
        <f>IF('Rekapitulácia stavby'!AN17="","",'Rekapitulácia stavby'!AN17)</f>
        <v/>
      </c>
      <c r="L21" s="25"/>
    </row>
    <row r="22" spans="2:12" s="1" customFormat="1" ht="7" customHeight="1" x14ac:dyDescent="0.25">
      <c r="B22" s="25"/>
      <c r="L22" s="25"/>
    </row>
    <row r="23" spans="2:12" s="1" customFormat="1" ht="12" customHeight="1" x14ac:dyDescent="0.25">
      <c r="B23" s="25"/>
      <c r="D23" s="22" t="s">
        <v>23</v>
      </c>
      <c r="I23" s="22" t="s">
        <v>19</v>
      </c>
      <c r="J23" s="20" t="str">
        <f>IF('Rekapitulácia stavby'!AN19="","",'Rekapitulácia stavby'!AN19)</f>
        <v/>
      </c>
      <c r="L23" s="25"/>
    </row>
    <row r="24" spans="2:12" s="1" customFormat="1" ht="18" customHeight="1" x14ac:dyDescent="0.25">
      <c r="B24" s="25"/>
      <c r="E24" s="20" t="str">
        <f>IF('Rekapitulácia stavby'!E20="","",'Rekapitulácia stavby'!E20)</f>
        <v xml:space="preserve"> </v>
      </c>
      <c r="I24" s="22" t="s">
        <v>20</v>
      </c>
      <c r="J24" s="20" t="str">
        <f>IF('Rekapitulácia stavby'!AN20="","",'Rekapitulácia stavby'!AN20)</f>
        <v/>
      </c>
      <c r="L24" s="25"/>
    </row>
    <row r="25" spans="2:12" s="1" customFormat="1" ht="7" customHeight="1" x14ac:dyDescent="0.25">
      <c r="B25" s="25"/>
      <c r="L25" s="25"/>
    </row>
    <row r="26" spans="2:12" s="1" customFormat="1" ht="12" customHeight="1" x14ac:dyDescent="0.25">
      <c r="B26" s="25"/>
      <c r="D26" s="22" t="s">
        <v>25</v>
      </c>
      <c r="L26" s="25"/>
    </row>
    <row r="27" spans="2:12" s="7" customFormat="1" ht="16.5" customHeight="1" x14ac:dyDescent="0.25">
      <c r="B27" s="81"/>
      <c r="E27" s="421" t="s">
        <v>1</v>
      </c>
      <c r="F27" s="421"/>
      <c r="G27" s="421"/>
      <c r="H27" s="421"/>
      <c r="L27" s="81"/>
    </row>
    <row r="28" spans="2:12" s="1" customFormat="1" ht="7" customHeight="1" x14ac:dyDescent="0.25">
      <c r="B28" s="25"/>
      <c r="L28" s="25"/>
    </row>
    <row r="29" spans="2:12" s="1" customFormat="1" ht="7" customHeight="1" x14ac:dyDescent="0.25">
      <c r="B29" s="25"/>
      <c r="D29" s="49"/>
      <c r="E29" s="49"/>
      <c r="F29" s="49"/>
      <c r="G29" s="49"/>
      <c r="H29" s="49"/>
      <c r="I29" s="49"/>
      <c r="J29" s="49"/>
      <c r="K29" s="49"/>
      <c r="L29" s="25"/>
    </row>
    <row r="30" spans="2:12" s="1" customFormat="1" ht="25.4" customHeight="1" x14ac:dyDescent="0.25">
      <c r="B30" s="25"/>
      <c r="D30" s="82" t="s">
        <v>26</v>
      </c>
      <c r="J30" s="62">
        <f>ROUND(J127, 2)</f>
        <v>0</v>
      </c>
      <c r="L30" s="25"/>
    </row>
    <row r="31" spans="2:12" s="1" customFormat="1" ht="7" customHeight="1" x14ac:dyDescent="0.25">
      <c r="B31" s="25"/>
      <c r="D31" s="49"/>
      <c r="E31" s="49"/>
      <c r="F31" s="49"/>
      <c r="G31" s="49"/>
      <c r="H31" s="49"/>
      <c r="I31" s="49"/>
      <c r="J31" s="49"/>
      <c r="K31" s="49"/>
      <c r="L31" s="25"/>
    </row>
    <row r="32" spans="2:12" s="1" customFormat="1" ht="14.5" customHeight="1" x14ac:dyDescent="0.25">
      <c r="B32" s="25"/>
      <c r="F32" s="28" t="s">
        <v>28</v>
      </c>
      <c r="I32" s="28" t="s">
        <v>27</v>
      </c>
      <c r="J32" s="28" t="s">
        <v>29</v>
      </c>
      <c r="L32" s="25"/>
    </row>
    <row r="33" spans="2:12" s="1" customFormat="1" ht="14.5" customHeight="1" x14ac:dyDescent="0.25">
      <c r="B33" s="25"/>
      <c r="D33" s="51" t="s">
        <v>30</v>
      </c>
      <c r="E33" s="30" t="s">
        <v>31</v>
      </c>
      <c r="F33" s="83">
        <f>ROUND((SUM(AU127:AU177)),  2)</f>
        <v>0</v>
      </c>
      <c r="G33" s="84"/>
      <c r="H33" s="84"/>
      <c r="I33" s="85">
        <v>0.23</v>
      </c>
      <c r="J33" s="83">
        <f>ROUND(((SUM(AU127:AU177))*I33),  2)</f>
        <v>0</v>
      </c>
      <c r="L33" s="25"/>
    </row>
    <row r="34" spans="2:12" s="1" customFormat="1" ht="14.5" customHeight="1" x14ac:dyDescent="0.25">
      <c r="B34" s="25"/>
      <c r="E34" s="30" t="s">
        <v>32</v>
      </c>
      <c r="F34" s="86">
        <f>J30</f>
        <v>0</v>
      </c>
      <c r="I34" s="87">
        <v>0.23</v>
      </c>
      <c r="J34" s="86">
        <f>ROUND(((SUM(J30))*I34),  2)</f>
        <v>0</v>
      </c>
      <c r="L34" s="25"/>
    </row>
    <row r="35" spans="2:12" s="1" customFormat="1" ht="14.5" hidden="1" customHeight="1" x14ac:dyDescent="0.25">
      <c r="B35" s="25"/>
      <c r="E35" s="22" t="s">
        <v>33</v>
      </c>
      <c r="F35" s="86">
        <f>ROUND((SUM(AW127:AW177)),  2)</f>
        <v>0</v>
      </c>
      <c r="I35" s="87">
        <v>0.23</v>
      </c>
      <c r="J35" s="86">
        <f>0</f>
        <v>0</v>
      </c>
      <c r="L35" s="25"/>
    </row>
    <row r="36" spans="2:12" s="1" customFormat="1" ht="14.5" hidden="1" customHeight="1" x14ac:dyDescent="0.25">
      <c r="B36" s="25"/>
      <c r="E36" s="22" t="s">
        <v>34</v>
      </c>
      <c r="F36" s="86">
        <f>ROUND((SUM(AX127:AX177)),  2)</f>
        <v>0</v>
      </c>
      <c r="I36" s="87">
        <v>0.23</v>
      </c>
      <c r="J36" s="86">
        <f>0</f>
        <v>0</v>
      </c>
      <c r="L36" s="25"/>
    </row>
    <row r="37" spans="2:12" s="1" customFormat="1" ht="14.5" hidden="1" customHeight="1" x14ac:dyDescent="0.25">
      <c r="B37" s="25"/>
      <c r="E37" s="30" t="s">
        <v>35</v>
      </c>
      <c r="F37" s="83">
        <f>ROUND((SUM(AY127:AY177)),  2)</f>
        <v>0</v>
      </c>
      <c r="G37" s="84"/>
      <c r="H37" s="84"/>
      <c r="I37" s="85">
        <v>0</v>
      </c>
      <c r="J37" s="83">
        <f>0</f>
        <v>0</v>
      </c>
      <c r="L37" s="25"/>
    </row>
    <row r="38" spans="2:12" s="1" customFormat="1" ht="7" customHeight="1" x14ac:dyDescent="0.25">
      <c r="B38" s="25"/>
      <c r="L38" s="25"/>
    </row>
    <row r="39" spans="2:12" s="1" customFormat="1" ht="25.4" customHeight="1" x14ac:dyDescent="0.25">
      <c r="B39" s="25"/>
      <c r="C39" s="88"/>
      <c r="D39" s="89" t="s">
        <v>36</v>
      </c>
      <c r="E39" s="53"/>
      <c r="F39" s="53"/>
      <c r="G39" s="90" t="s">
        <v>37</v>
      </c>
      <c r="H39" s="91" t="s">
        <v>38</v>
      </c>
      <c r="I39" s="53"/>
      <c r="J39" s="92">
        <f>SUM(J30:J37)</f>
        <v>0</v>
      </c>
      <c r="K39" s="93"/>
      <c r="L39" s="25"/>
    </row>
    <row r="40" spans="2:12" s="1" customFormat="1" ht="14.5" customHeight="1" x14ac:dyDescent="0.25">
      <c r="B40" s="25"/>
      <c r="L40" s="25"/>
    </row>
    <row r="41" spans="2:12" ht="14.5" customHeight="1" x14ac:dyDescent="0.25">
      <c r="B41" s="16"/>
      <c r="L41" s="16"/>
    </row>
    <row r="42" spans="2:12" ht="14.5" customHeight="1" x14ac:dyDescent="0.25">
      <c r="B42" s="16"/>
      <c r="L42" s="16"/>
    </row>
    <row r="43" spans="2:12" ht="14.5" customHeight="1" x14ac:dyDescent="0.25">
      <c r="B43" s="16"/>
      <c r="L43" s="16"/>
    </row>
    <row r="44" spans="2:12" ht="14.5" customHeight="1" x14ac:dyDescent="0.25">
      <c r="B44" s="16"/>
      <c r="L44" s="16"/>
    </row>
    <row r="45" spans="2:12" ht="14.5" customHeight="1" x14ac:dyDescent="0.25">
      <c r="B45" s="16"/>
      <c r="L45" s="16"/>
    </row>
    <row r="46" spans="2:12" ht="14.5" customHeight="1" x14ac:dyDescent="0.25">
      <c r="B46" s="16"/>
      <c r="L46" s="16"/>
    </row>
    <row r="47" spans="2:12" ht="14.5" customHeight="1" x14ac:dyDescent="0.25">
      <c r="B47" s="16"/>
      <c r="L47" s="16"/>
    </row>
    <row r="48" spans="2:12" ht="14.5" customHeight="1" x14ac:dyDescent="0.25">
      <c r="B48" s="16"/>
      <c r="L48" s="16"/>
    </row>
    <row r="49" spans="2:12" ht="14.5" customHeight="1" x14ac:dyDescent="0.25">
      <c r="B49" s="16"/>
      <c r="L49" s="16"/>
    </row>
    <row r="50" spans="2:12" s="1" customFormat="1" ht="14.5" customHeight="1" x14ac:dyDescent="0.25">
      <c r="B50" s="25"/>
      <c r="D50" s="37" t="s">
        <v>39</v>
      </c>
      <c r="E50" s="38"/>
      <c r="F50" s="38"/>
      <c r="G50" s="37" t="s">
        <v>40</v>
      </c>
      <c r="H50" s="38"/>
      <c r="I50" s="38"/>
      <c r="J50" s="38"/>
      <c r="K50" s="38"/>
      <c r="L50" s="25"/>
    </row>
    <row r="51" spans="2:12" x14ac:dyDescent="0.25">
      <c r="B51" s="16"/>
      <c r="L51" s="16"/>
    </row>
    <row r="52" spans="2:12" x14ac:dyDescent="0.25">
      <c r="B52" s="16"/>
      <c r="L52" s="16"/>
    </row>
    <row r="53" spans="2:12" x14ac:dyDescent="0.25">
      <c r="B53" s="16"/>
      <c r="L53" s="16"/>
    </row>
    <row r="54" spans="2:12" x14ac:dyDescent="0.25">
      <c r="B54" s="16"/>
      <c r="L54" s="16"/>
    </row>
    <row r="55" spans="2:12" x14ac:dyDescent="0.25">
      <c r="B55" s="16"/>
      <c r="L55" s="16"/>
    </row>
    <row r="56" spans="2:12" x14ac:dyDescent="0.25">
      <c r="B56" s="16"/>
      <c r="L56" s="16"/>
    </row>
    <row r="57" spans="2:12" x14ac:dyDescent="0.25">
      <c r="B57" s="16"/>
      <c r="L57" s="16"/>
    </row>
    <row r="58" spans="2:12" x14ac:dyDescent="0.25">
      <c r="B58" s="16"/>
      <c r="L58" s="16"/>
    </row>
    <row r="59" spans="2:12" x14ac:dyDescent="0.25">
      <c r="B59" s="16"/>
      <c r="L59" s="16"/>
    </row>
    <row r="60" spans="2:12" x14ac:dyDescent="0.25">
      <c r="B60" s="16"/>
      <c r="L60" s="16"/>
    </row>
    <row r="61" spans="2:12" s="1" customFormat="1" ht="12.45" x14ac:dyDescent="0.25">
      <c r="B61" s="25"/>
      <c r="D61" s="39" t="s">
        <v>41</v>
      </c>
      <c r="E61" s="27"/>
      <c r="F61" s="94" t="s">
        <v>42</v>
      </c>
      <c r="G61" s="39" t="s">
        <v>41</v>
      </c>
      <c r="H61" s="27"/>
      <c r="I61" s="27"/>
      <c r="J61" s="95" t="s">
        <v>42</v>
      </c>
      <c r="K61" s="27"/>
      <c r="L61" s="25"/>
    </row>
    <row r="62" spans="2:12" x14ac:dyDescent="0.25">
      <c r="B62" s="16"/>
      <c r="L62" s="16"/>
    </row>
    <row r="63" spans="2:12" x14ac:dyDescent="0.25">
      <c r="B63" s="16"/>
      <c r="L63" s="16"/>
    </row>
    <row r="64" spans="2:12" x14ac:dyDescent="0.25">
      <c r="B64" s="16"/>
      <c r="L64" s="16"/>
    </row>
    <row r="65" spans="2:12" s="1" customFormat="1" ht="12.45" x14ac:dyDescent="0.25">
      <c r="B65" s="25"/>
      <c r="D65" s="37" t="s">
        <v>43</v>
      </c>
      <c r="E65" s="38"/>
      <c r="F65" s="38"/>
      <c r="G65" s="37" t="s">
        <v>44</v>
      </c>
      <c r="H65" s="38"/>
      <c r="I65" s="38"/>
      <c r="J65" s="38"/>
      <c r="K65" s="38"/>
      <c r="L65" s="25"/>
    </row>
    <row r="66" spans="2:12" x14ac:dyDescent="0.25">
      <c r="B66" s="16"/>
      <c r="L66" s="16"/>
    </row>
    <row r="67" spans="2:12" x14ac:dyDescent="0.25">
      <c r="B67" s="16"/>
      <c r="L67" s="16"/>
    </row>
    <row r="68" spans="2:12" x14ac:dyDescent="0.25">
      <c r="B68" s="16"/>
      <c r="L68" s="16"/>
    </row>
    <row r="69" spans="2:12" x14ac:dyDescent="0.25">
      <c r="B69" s="16"/>
      <c r="L69" s="16"/>
    </row>
    <row r="70" spans="2:12" x14ac:dyDescent="0.25">
      <c r="B70" s="16"/>
      <c r="L70" s="16"/>
    </row>
    <row r="71" spans="2:12" x14ac:dyDescent="0.25">
      <c r="B71" s="16"/>
      <c r="L71" s="16"/>
    </row>
    <row r="72" spans="2:12" x14ac:dyDescent="0.25">
      <c r="B72" s="16"/>
      <c r="L72" s="16"/>
    </row>
    <row r="73" spans="2:12" x14ac:dyDescent="0.25">
      <c r="B73" s="16"/>
      <c r="L73" s="16"/>
    </row>
    <row r="74" spans="2:12" x14ac:dyDescent="0.25">
      <c r="B74" s="16"/>
      <c r="L74" s="16"/>
    </row>
    <row r="75" spans="2:12" x14ac:dyDescent="0.25">
      <c r="B75" s="16"/>
      <c r="L75" s="16"/>
    </row>
    <row r="76" spans="2:12" s="1" customFormat="1" ht="12.45" x14ac:dyDescent="0.25">
      <c r="B76" s="25"/>
      <c r="D76" s="39" t="s">
        <v>41</v>
      </c>
      <c r="E76" s="27"/>
      <c r="F76" s="94" t="s">
        <v>42</v>
      </c>
      <c r="G76" s="39" t="s">
        <v>41</v>
      </c>
      <c r="H76" s="27"/>
      <c r="I76" s="27"/>
      <c r="J76" s="95" t="s">
        <v>42</v>
      </c>
      <c r="K76" s="27"/>
      <c r="L76" s="25"/>
    </row>
    <row r="77" spans="2:12" s="1" customFormat="1" ht="14.5" customHeight="1" x14ac:dyDescent="0.25">
      <c r="B77" s="40"/>
      <c r="C77" s="41"/>
      <c r="D77" s="41"/>
      <c r="E77" s="41"/>
      <c r="F77" s="41"/>
      <c r="G77" s="41"/>
      <c r="H77" s="41"/>
      <c r="I77" s="41"/>
      <c r="J77" s="41"/>
      <c r="K77" s="41"/>
      <c r="L77" s="25"/>
    </row>
    <row r="78" spans="2:12" hidden="1" x14ac:dyDescent="0.25"/>
    <row r="79" spans="2:12" hidden="1" x14ac:dyDescent="0.25"/>
    <row r="80" spans="2:12" hidden="1" x14ac:dyDescent="0.25"/>
    <row r="81" spans="2:37" s="1" customFormat="1" ht="7" hidden="1" customHeight="1" x14ac:dyDescent="0.25">
      <c r="B81" s="42"/>
      <c r="C81" s="43"/>
      <c r="D81" s="43"/>
      <c r="E81" s="43"/>
      <c r="F81" s="43"/>
      <c r="G81" s="43"/>
      <c r="H81" s="43"/>
      <c r="I81" s="43"/>
      <c r="J81" s="43"/>
      <c r="K81" s="43"/>
      <c r="L81" s="25"/>
    </row>
    <row r="82" spans="2:37" s="1" customFormat="1" ht="25" hidden="1" customHeight="1" x14ac:dyDescent="0.25">
      <c r="B82" s="25"/>
      <c r="C82" s="17" t="s">
        <v>76</v>
      </c>
      <c r="L82" s="25"/>
    </row>
    <row r="83" spans="2:37" s="1" customFormat="1" ht="7" hidden="1" customHeight="1" x14ac:dyDescent="0.25">
      <c r="B83" s="25"/>
      <c r="L83" s="25"/>
    </row>
    <row r="84" spans="2:37" s="1" customFormat="1" ht="12" hidden="1" customHeight="1" x14ac:dyDescent="0.25">
      <c r="B84" s="25"/>
      <c r="C84" s="22" t="s">
        <v>12</v>
      </c>
      <c r="L84" s="25"/>
    </row>
    <row r="85" spans="2:37" s="1" customFormat="1" ht="16.5" hidden="1" customHeight="1" x14ac:dyDescent="0.25">
      <c r="B85" s="25"/>
      <c r="E85" s="426" t="str">
        <f>E7</f>
        <v>Rekonštrukcia a revitalizácia jestvujúcej plochy B</v>
      </c>
      <c r="F85" s="427"/>
      <c r="G85" s="427"/>
      <c r="H85" s="427"/>
      <c r="L85" s="25"/>
    </row>
    <row r="86" spans="2:37" s="1" customFormat="1" ht="12" hidden="1" customHeight="1" x14ac:dyDescent="0.25">
      <c r="B86" s="25"/>
      <c r="C86" s="22" t="s">
        <v>75</v>
      </c>
      <c r="L86" s="25"/>
    </row>
    <row r="87" spans="2:37" s="1" customFormat="1" ht="16.5" hidden="1" customHeight="1" x14ac:dyDescent="0.25">
      <c r="B87" s="25"/>
      <c r="E87" s="409" t="str">
        <f>E9</f>
        <v>SO 07.A  Stavebno-technické riešenie</v>
      </c>
      <c r="F87" s="425"/>
      <c r="G87" s="425"/>
      <c r="H87" s="425"/>
      <c r="L87" s="25"/>
    </row>
    <row r="88" spans="2:37" s="1" customFormat="1" ht="7" hidden="1" customHeight="1" x14ac:dyDescent="0.25">
      <c r="B88" s="25"/>
      <c r="L88" s="25"/>
    </row>
    <row r="89" spans="2:37" s="1" customFormat="1" ht="12" hidden="1" customHeight="1" x14ac:dyDescent="0.25">
      <c r="B89" s="25"/>
      <c r="C89" s="22" t="s">
        <v>15</v>
      </c>
      <c r="F89" s="20" t="str">
        <f>F12</f>
        <v>Orechová Potôň</v>
      </c>
      <c r="I89" s="22" t="s">
        <v>17</v>
      </c>
      <c r="J89" s="48">
        <f>IF(J12="","",J12)</f>
        <v>45713</v>
      </c>
      <c r="L89" s="25"/>
    </row>
    <row r="90" spans="2:37" s="1" customFormat="1" ht="7" hidden="1" customHeight="1" x14ac:dyDescent="0.25">
      <c r="B90" s="25"/>
      <c r="L90" s="25"/>
    </row>
    <row r="91" spans="2:37" s="1" customFormat="1" ht="23.25" hidden="1" customHeight="1" x14ac:dyDescent="0.25">
      <c r="B91" s="25"/>
      <c r="C91" s="22" t="s">
        <v>18</v>
      </c>
      <c r="F91" s="20" t="str">
        <f>E15</f>
        <v>Výcvikové zariadenia pre vodičov s.r.o.</v>
      </c>
      <c r="I91" s="22" t="s">
        <v>22</v>
      </c>
      <c r="J91" s="23" t="str">
        <f>E21</f>
        <v>A33 s.r.o.</v>
      </c>
      <c r="L91" s="25"/>
    </row>
    <row r="92" spans="2:37" s="1" customFormat="1" ht="15.25" hidden="1" customHeight="1" x14ac:dyDescent="0.25">
      <c r="B92" s="25"/>
      <c r="C92" s="22" t="s">
        <v>21</v>
      </c>
      <c r="F92" s="20" t="str">
        <f>IF(E18="","",E18)</f>
        <v xml:space="preserve"> </v>
      </c>
      <c r="I92" s="22" t="s">
        <v>23</v>
      </c>
      <c r="J92" s="23" t="str">
        <f>E24</f>
        <v xml:space="preserve"> </v>
      </c>
      <c r="L92" s="25"/>
    </row>
    <row r="93" spans="2:37" s="1" customFormat="1" ht="10.4" hidden="1" customHeight="1" x14ac:dyDescent="0.25">
      <c r="B93" s="25"/>
      <c r="L93" s="25"/>
    </row>
    <row r="94" spans="2:37" s="1" customFormat="1" ht="29.25" hidden="1" customHeight="1" x14ac:dyDescent="0.25">
      <c r="B94" s="25"/>
      <c r="C94" s="96" t="s">
        <v>77</v>
      </c>
      <c r="D94" s="88"/>
      <c r="E94" s="88"/>
      <c r="F94" s="88"/>
      <c r="G94" s="88"/>
      <c r="H94" s="88"/>
      <c r="I94" s="88"/>
      <c r="J94" s="97" t="s">
        <v>78</v>
      </c>
      <c r="K94" s="88"/>
      <c r="L94" s="25"/>
    </row>
    <row r="95" spans="2:37" s="1" customFormat="1" ht="10.4" hidden="1" customHeight="1" x14ac:dyDescent="0.25">
      <c r="B95" s="25"/>
      <c r="L95" s="25"/>
    </row>
    <row r="96" spans="2:37" s="1" customFormat="1" ht="22.95" hidden="1" customHeight="1" x14ac:dyDescent="0.25">
      <c r="B96" s="25"/>
      <c r="C96" s="98" t="s">
        <v>79</v>
      </c>
      <c r="J96" s="62">
        <f>J127</f>
        <v>0</v>
      </c>
      <c r="L96" s="25"/>
      <c r="AK96" s="13" t="s">
        <v>80</v>
      </c>
    </row>
    <row r="97" spans="2:12" s="8" customFormat="1" ht="25" hidden="1" customHeight="1" x14ac:dyDescent="0.25">
      <c r="B97" s="99"/>
      <c r="D97" s="100" t="s">
        <v>81</v>
      </c>
      <c r="E97" s="101"/>
      <c r="F97" s="101"/>
      <c r="G97" s="101"/>
      <c r="H97" s="101"/>
      <c r="I97" s="101"/>
      <c r="J97" s="102">
        <f>J128</f>
        <v>0</v>
      </c>
      <c r="L97" s="99"/>
    </row>
    <row r="98" spans="2:12" s="9" customFormat="1" ht="19.95" hidden="1" customHeight="1" x14ac:dyDescent="0.25">
      <c r="B98" s="103"/>
      <c r="D98" s="104" t="s">
        <v>82</v>
      </c>
      <c r="E98" s="105"/>
      <c r="F98" s="105"/>
      <c r="G98" s="105"/>
      <c r="H98" s="105"/>
      <c r="I98" s="105"/>
      <c r="J98" s="106">
        <f>J129</f>
        <v>0</v>
      </c>
      <c r="L98" s="103"/>
    </row>
    <row r="99" spans="2:12" s="9" customFormat="1" ht="19.95" hidden="1" customHeight="1" x14ac:dyDescent="0.25">
      <c r="B99" s="103"/>
      <c r="D99" s="104" t="s">
        <v>149</v>
      </c>
      <c r="E99" s="105"/>
      <c r="F99" s="105"/>
      <c r="G99" s="105"/>
      <c r="H99" s="105"/>
      <c r="I99" s="105"/>
      <c r="J99" s="106">
        <f>J137</f>
        <v>0</v>
      </c>
      <c r="L99" s="103"/>
    </row>
    <row r="100" spans="2:12" s="9" customFormat="1" ht="19.95" hidden="1" customHeight="1" x14ac:dyDescent="0.25">
      <c r="B100" s="103"/>
      <c r="D100" s="104" t="s">
        <v>83</v>
      </c>
      <c r="E100" s="105"/>
      <c r="F100" s="105"/>
      <c r="G100" s="105"/>
      <c r="H100" s="105"/>
      <c r="I100" s="105"/>
      <c r="J100" s="106">
        <f>J143</f>
        <v>0</v>
      </c>
      <c r="L100" s="103"/>
    </row>
    <row r="101" spans="2:12" s="9" customFormat="1" ht="19.95" hidden="1" customHeight="1" x14ac:dyDescent="0.25">
      <c r="B101" s="103"/>
      <c r="D101" s="104" t="s">
        <v>150</v>
      </c>
      <c r="E101" s="105"/>
      <c r="F101" s="105"/>
      <c r="G101" s="105"/>
      <c r="H101" s="105"/>
      <c r="I101" s="105"/>
      <c r="J101" s="106">
        <f>J151</f>
        <v>0</v>
      </c>
      <c r="L101" s="103"/>
    </row>
    <row r="102" spans="2:12" s="8" customFormat="1" ht="25" hidden="1" customHeight="1" x14ac:dyDescent="0.25">
      <c r="B102" s="99"/>
      <c r="D102" s="100" t="s">
        <v>84</v>
      </c>
      <c r="E102" s="101"/>
      <c r="F102" s="101"/>
      <c r="G102" s="101"/>
      <c r="H102" s="101"/>
      <c r="I102" s="101"/>
      <c r="J102" s="102">
        <f>J153</f>
        <v>0</v>
      </c>
      <c r="L102" s="99"/>
    </row>
    <row r="103" spans="2:12" s="9" customFormat="1" ht="19.95" hidden="1" customHeight="1" x14ac:dyDescent="0.25">
      <c r="B103" s="103"/>
      <c r="D103" s="104" t="s">
        <v>85</v>
      </c>
      <c r="E103" s="105"/>
      <c r="F103" s="105"/>
      <c r="G103" s="105"/>
      <c r="H103" s="105"/>
      <c r="I103" s="105"/>
      <c r="J103" s="106">
        <f>J154</f>
        <v>0</v>
      </c>
      <c r="L103" s="103"/>
    </row>
    <row r="104" spans="2:12" s="8" customFormat="1" ht="25" hidden="1" customHeight="1" x14ac:dyDescent="0.25">
      <c r="B104" s="99"/>
      <c r="D104" s="100" t="s">
        <v>86</v>
      </c>
      <c r="E104" s="101"/>
      <c r="F104" s="101"/>
      <c r="G104" s="101"/>
      <c r="H104" s="101"/>
      <c r="I104" s="101"/>
      <c r="J104" s="102">
        <f>J175</f>
        <v>0</v>
      </c>
      <c r="L104" s="99"/>
    </row>
    <row r="105" spans="2:12" s="9" customFormat="1" ht="19.95" hidden="1" customHeight="1" x14ac:dyDescent="0.25">
      <c r="B105" s="103"/>
      <c r="D105" s="104" t="s">
        <v>87</v>
      </c>
      <c r="E105" s="105"/>
      <c r="F105" s="105"/>
      <c r="G105" s="105"/>
      <c r="H105" s="105"/>
      <c r="I105" s="105"/>
      <c r="J105" s="106">
        <f>J176</f>
        <v>0</v>
      </c>
      <c r="L105" s="103"/>
    </row>
    <row r="106" spans="2:12" s="9" customFormat="1" ht="19.95" hidden="1" customHeight="1" x14ac:dyDescent="0.25">
      <c r="B106" s="103"/>
      <c r="D106" s="104" t="s">
        <v>239</v>
      </c>
      <c r="E106" s="105"/>
      <c r="F106" s="105"/>
      <c r="G106" s="105"/>
      <c r="H106" s="105"/>
      <c r="I106" s="105"/>
      <c r="J106" s="106">
        <f>J182</f>
        <v>0</v>
      </c>
      <c r="L106" s="103"/>
    </row>
    <row r="107" spans="2:12" s="8" customFormat="1" ht="25" hidden="1" customHeight="1" x14ac:dyDescent="0.25">
      <c r="B107" s="99"/>
      <c r="D107" s="100" t="s">
        <v>238</v>
      </c>
      <c r="E107" s="101"/>
      <c r="F107" s="101"/>
      <c r="G107" s="101"/>
      <c r="H107" s="101"/>
      <c r="I107" s="101"/>
      <c r="J107" s="102">
        <f>J185</f>
        <v>0</v>
      </c>
      <c r="L107" s="99"/>
    </row>
    <row r="108" spans="2:12" s="1" customFormat="1" ht="21.75" hidden="1" customHeight="1" x14ac:dyDescent="0.25">
      <c r="B108" s="25"/>
      <c r="L108" s="25"/>
    </row>
    <row r="109" spans="2:12" s="1" customFormat="1" ht="7" hidden="1" customHeight="1" x14ac:dyDescent="0.25">
      <c r="B109" s="40"/>
      <c r="C109" s="41"/>
      <c r="D109" s="41"/>
      <c r="E109" s="41"/>
      <c r="F109" s="41"/>
      <c r="G109" s="41"/>
      <c r="H109" s="41"/>
      <c r="I109" s="41"/>
      <c r="J109" s="41"/>
      <c r="K109" s="41"/>
      <c r="L109" s="25"/>
    </row>
    <row r="113" spans="2:53" s="1" customFormat="1" ht="7" customHeight="1" x14ac:dyDescent="0.25">
      <c r="B113" s="42"/>
      <c r="C113" s="43"/>
      <c r="D113" s="43"/>
      <c r="E113" s="43"/>
      <c r="F113" s="43"/>
      <c r="G113" s="43"/>
      <c r="H113" s="43"/>
      <c r="I113" s="43"/>
      <c r="J113" s="43"/>
      <c r="K113" s="43"/>
      <c r="L113" s="25"/>
    </row>
    <row r="114" spans="2:53" s="1" customFormat="1" ht="25" customHeight="1" x14ac:dyDescent="0.25">
      <c r="B114" s="25"/>
      <c r="C114" s="17" t="s">
        <v>88</v>
      </c>
      <c r="L114" s="25"/>
    </row>
    <row r="115" spans="2:53" s="1" customFormat="1" ht="7" customHeight="1" x14ac:dyDescent="0.25">
      <c r="B115" s="25"/>
      <c r="L115" s="25"/>
    </row>
    <row r="116" spans="2:53" s="1" customFormat="1" ht="12" customHeight="1" x14ac:dyDescent="0.25">
      <c r="B116" s="25"/>
      <c r="C116" s="22" t="s">
        <v>12</v>
      </c>
      <c r="L116" s="25"/>
    </row>
    <row r="117" spans="2:53" s="1" customFormat="1" ht="16.5" customHeight="1" x14ac:dyDescent="0.25">
      <c r="B117" s="25"/>
      <c r="E117" s="426" t="str">
        <f>E7</f>
        <v>Rekonštrukcia a revitalizácia jestvujúcej plochy B</v>
      </c>
      <c r="F117" s="427"/>
      <c r="G117" s="427"/>
      <c r="H117" s="427"/>
      <c r="L117" s="25"/>
    </row>
    <row r="118" spans="2:53" s="1" customFormat="1" ht="12" customHeight="1" x14ac:dyDescent="0.25">
      <c r="B118" s="25"/>
      <c r="C118" s="22" t="s">
        <v>75</v>
      </c>
      <c r="L118" s="25"/>
    </row>
    <row r="119" spans="2:53" s="1" customFormat="1" ht="16.5" customHeight="1" x14ac:dyDescent="0.25">
      <c r="B119" s="25"/>
      <c r="E119" s="409" t="str">
        <f>E9</f>
        <v>SO 07.A  Stavebno-technické riešenie</v>
      </c>
      <c r="F119" s="425"/>
      <c r="G119" s="425"/>
      <c r="H119" s="425"/>
      <c r="L119" s="25"/>
    </row>
    <row r="120" spans="2:53" s="1" customFormat="1" ht="7" customHeight="1" x14ac:dyDescent="0.25">
      <c r="B120" s="25"/>
      <c r="L120" s="25"/>
    </row>
    <row r="121" spans="2:53" s="1" customFormat="1" ht="12" customHeight="1" x14ac:dyDescent="0.25">
      <c r="B121" s="25"/>
      <c r="C121" s="22" t="s">
        <v>15</v>
      </c>
      <c r="F121" s="20" t="str">
        <f>F12</f>
        <v>Orechová Potôň</v>
      </c>
      <c r="I121" s="22" t="s">
        <v>17</v>
      </c>
      <c r="J121" s="48">
        <f>IF(J12="","",J12)</f>
        <v>45713</v>
      </c>
      <c r="L121" s="25"/>
    </row>
    <row r="122" spans="2:53" s="1" customFormat="1" ht="7" customHeight="1" x14ac:dyDescent="0.25">
      <c r="B122" s="25"/>
      <c r="L122" s="25"/>
    </row>
    <row r="123" spans="2:53" s="1" customFormat="1" ht="25.5" customHeight="1" x14ac:dyDescent="0.25">
      <c r="B123" s="25"/>
      <c r="C123" s="22" t="s">
        <v>18</v>
      </c>
      <c r="F123" s="20" t="str">
        <f>E15</f>
        <v>Výcvikové zariadenia pre vodičov s.r.o.</v>
      </c>
      <c r="I123" s="22" t="s">
        <v>22</v>
      </c>
      <c r="J123" s="23" t="str">
        <f>E21</f>
        <v>A33 s.r.o.</v>
      </c>
      <c r="L123" s="25"/>
    </row>
    <row r="124" spans="2:53" s="1" customFormat="1" ht="15.25" customHeight="1" x14ac:dyDescent="0.25">
      <c r="B124" s="25"/>
      <c r="C124" s="22" t="s">
        <v>21</v>
      </c>
      <c r="F124" s="20" t="str">
        <f>IF(E18="","",E18)</f>
        <v xml:space="preserve"> </v>
      </c>
      <c r="I124" s="22" t="s">
        <v>23</v>
      </c>
      <c r="J124" s="23" t="str">
        <f>E24</f>
        <v xml:space="preserve"> </v>
      </c>
      <c r="L124" s="25"/>
    </row>
    <row r="125" spans="2:53" s="1" customFormat="1" ht="10.4" customHeight="1" x14ac:dyDescent="0.25">
      <c r="B125" s="25"/>
      <c r="L125" s="25"/>
    </row>
    <row r="126" spans="2:53" s="10" customFormat="1" ht="29.25" customHeight="1" x14ac:dyDescent="0.25">
      <c r="B126" s="107"/>
      <c r="C126" s="108" t="s">
        <v>89</v>
      </c>
      <c r="D126" s="109" t="s">
        <v>51</v>
      </c>
      <c r="E126" s="109" t="s">
        <v>47</v>
      </c>
      <c r="F126" s="109" t="s">
        <v>48</v>
      </c>
      <c r="G126" s="109" t="s">
        <v>90</v>
      </c>
      <c r="H126" s="109" t="s">
        <v>91</v>
      </c>
      <c r="I126" s="109" t="s">
        <v>92</v>
      </c>
      <c r="J126" s="110" t="s">
        <v>78</v>
      </c>
      <c r="K126" s="111" t="s">
        <v>93</v>
      </c>
      <c r="L126" s="107"/>
      <c r="M126" s="55" t="s">
        <v>1</v>
      </c>
      <c r="N126" s="56" t="s">
        <v>30</v>
      </c>
      <c r="O126" s="56" t="s">
        <v>94</v>
      </c>
      <c r="P126" s="56" t="s">
        <v>95</v>
      </c>
      <c r="Q126" s="56" t="s">
        <v>96</v>
      </c>
      <c r="R126" s="56" t="s">
        <v>97</v>
      </c>
      <c r="S126" s="56" t="s">
        <v>98</v>
      </c>
      <c r="T126" s="57" t="s">
        <v>99</v>
      </c>
    </row>
    <row r="127" spans="2:53" s="1" customFormat="1" ht="22.95" customHeight="1" x14ac:dyDescent="0.4">
      <c r="B127" s="25"/>
      <c r="C127" s="60" t="s">
        <v>79</v>
      </c>
      <c r="J127" s="112">
        <f>BA127</f>
        <v>0</v>
      </c>
      <c r="L127" s="25"/>
      <c r="M127" s="58"/>
      <c r="N127" s="49"/>
      <c r="O127" s="49"/>
      <c r="P127" s="113">
        <f>P128+P153+P175</f>
        <v>6867.8025500000003</v>
      </c>
      <c r="Q127" s="49"/>
      <c r="R127" s="113">
        <f>R128+R153+R175</f>
        <v>0.28664446216</v>
      </c>
      <c r="S127" s="49"/>
      <c r="T127" s="114">
        <f>T128+T153+T175</f>
        <v>1615.288783</v>
      </c>
      <c r="AJ127" s="13" t="s">
        <v>65</v>
      </c>
      <c r="AK127" s="13" t="s">
        <v>80</v>
      </c>
      <c r="BA127" s="115">
        <f>BA128+BA153+BA175+BA185</f>
        <v>0</v>
      </c>
    </row>
    <row r="128" spans="2:53" s="11" customFormat="1" ht="25.95" customHeight="1" x14ac:dyDescent="0.35">
      <c r="B128" s="116"/>
      <c r="D128" s="117" t="s">
        <v>65</v>
      </c>
      <c r="E128" s="118" t="s">
        <v>100</v>
      </c>
      <c r="F128" s="300" t="s">
        <v>101</v>
      </c>
      <c r="J128" s="119">
        <f>BA128</f>
        <v>0</v>
      </c>
      <c r="L128" s="116"/>
      <c r="M128" s="120"/>
      <c r="P128" s="121">
        <f>P129+P143</f>
        <v>6234.1671740000002</v>
      </c>
      <c r="R128" s="121">
        <f>R129+R143</f>
        <v>0.11711300215999999</v>
      </c>
      <c r="T128" s="122">
        <f>T129+T143</f>
        <v>1541.6759039999999</v>
      </c>
      <c r="AH128" s="117" t="s">
        <v>72</v>
      </c>
      <c r="AJ128" s="123" t="s">
        <v>65</v>
      </c>
      <c r="AK128" s="123" t="s">
        <v>66</v>
      </c>
      <c r="AO128" s="117" t="s">
        <v>102</v>
      </c>
      <c r="BA128" s="124">
        <f>BA129+BA137+BA143+BA151</f>
        <v>0</v>
      </c>
    </row>
    <row r="129" spans="2:55" s="11" customFormat="1" ht="22.95" customHeight="1" x14ac:dyDescent="0.3">
      <c r="B129" s="116"/>
      <c r="D129" s="117" t="s">
        <v>65</v>
      </c>
      <c r="E129" s="125" t="s">
        <v>72</v>
      </c>
      <c r="F129" s="301" t="s">
        <v>103</v>
      </c>
      <c r="J129" s="126">
        <f>BA129</f>
        <v>0</v>
      </c>
      <c r="L129" s="116"/>
      <c r="M129" s="120"/>
      <c r="P129" s="121">
        <f>SUM(P130:P136)</f>
        <v>1214.7645840000002</v>
      </c>
      <c r="R129" s="121">
        <f>SUM(R130:R136)</f>
        <v>5.85015416E-3</v>
      </c>
      <c r="T129" s="122">
        <f>SUM(T130:T136)</f>
        <v>29.625904000000002</v>
      </c>
      <c r="AH129" s="117" t="s">
        <v>72</v>
      </c>
      <c r="AJ129" s="123" t="s">
        <v>65</v>
      </c>
      <c r="AK129" s="123" t="s">
        <v>72</v>
      </c>
      <c r="AO129" s="117" t="s">
        <v>102</v>
      </c>
      <c r="BA129" s="124">
        <f>SUM(BA130:BA136)</f>
        <v>0</v>
      </c>
    </row>
    <row r="130" spans="2:55" s="1" customFormat="1" ht="24.25" customHeight="1" x14ac:dyDescent="0.25">
      <c r="B130" s="127"/>
      <c r="C130" s="128">
        <v>1</v>
      </c>
      <c r="D130" s="128" t="s">
        <v>104</v>
      </c>
      <c r="E130" s="129" t="s">
        <v>167</v>
      </c>
      <c r="F130" s="130" t="s">
        <v>168</v>
      </c>
      <c r="G130" s="131" t="s">
        <v>120</v>
      </c>
      <c r="H130" s="132">
        <v>177.696</v>
      </c>
      <c r="I130" s="133"/>
      <c r="J130" s="133">
        <f t="shared" ref="J130:J136" si="0">ROUND(I130*H130,2)</f>
        <v>0</v>
      </c>
      <c r="K130" s="134"/>
      <c r="L130" s="25"/>
      <c r="M130" s="135" t="s">
        <v>1</v>
      </c>
      <c r="N130" s="136" t="s">
        <v>32</v>
      </c>
      <c r="O130" s="137">
        <v>3.2650000000000001</v>
      </c>
      <c r="P130" s="137">
        <f t="shared" ref="P130:P136" si="1">O130*H130</f>
        <v>580.17744000000005</v>
      </c>
      <c r="Q130" s="137">
        <v>0</v>
      </c>
      <c r="R130" s="137">
        <f t="shared" ref="R130:R136" si="2">Q130*H130</f>
        <v>0</v>
      </c>
      <c r="S130" s="137">
        <v>0</v>
      </c>
      <c r="T130" s="138">
        <f t="shared" ref="T130:T136" si="3">S130*H130</f>
        <v>0</v>
      </c>
      <c r="AH130" s="139" t="s">
        <v>106</v>
      </c>
      <c r="AJ130" s="139" t="s">
        <v>104</v>
      </c>
      <c r="AK130" s="139" t="s">
        <v>107</v>
      </c>
      <c r="AO130" s="13" t="s">
        <v>102</v>
      </c>
      <c r="AU130" s="140">
        <f t="shared" ref="AU130:AU136" si="4">IF(N130="základná",J130,0)</f>
        <v>0</v>
      </c>
      <c r="AV130" s="140">
        <f t="shared" ref="AV130:AV136" si="5">IF(N130="znížená",J130,0)</f>
        <v>0</v>
      </c>
      <c r="AW130" s="140">
        <f t="shared" ref="AW130:AW136" si="6">IF(N130="zákl. prenesená",J130,0)</f>
        <v>0</v>
      </c>
      <c r="AX130" s="140">
        <f t="shared" ref="AX130:AX136" si="7">IF(N130="zníž. prenesená",J130,0)</f>
        <v>0</v>
      </c>
      <c r="AY130" s="140">
        <f t="shared" ref="AY130:AY136" si="8">IF(N130="nulová",J130,0)</f>
        <v>0</v>
      </c>
      <c r="AZ130" s="13" t="s">
        <v>107</v>
      </c>
      <c r="BA130" s="140">
        <f t="shared" ref="BA130:BA136" si="9">ROUND(I130*H130,2)</f>
        <v>0</v>
      </c>
      <c r="BB130" s="13" t="s">
        <v>106</v>
      </c>
      <c r="BC130" s="139" t="s">
        <v>108</v>
      </c>
    </row>
    <row r="131" spans="2:55" s="1" customFormat="1" ht="24.25" customHeight="1" x14ac:dyDescent="0.25">
      <c r="B131" s="127"/>
      <c r="C131" s="128">
        <v>2</v>
      </c>
      <c r="D131" s="128" t="s">
        <v>104</v>
      </c>
      <c r="E131" s="129" t="s">
        <v>151</v>
      </c>
      <c r="F131" s="130" t="s">
        <v>152</v>
      </c>
      <c r="G131" s="131" t="s">
        <v>120</v>
      </c>
      <c r="H131" s="132">
        <v>177.696</v>
      </c>
      <c r="I131" s="133"/>
      <c r="J131" s="133">
        <f t="shared" si="0"/>
        <v>0</v>
      </c>
      <c r="K131" s="134"/>
      <c r="L131" s="25"/>
      <c r="M131" s="135" t="s">
        <v>1</v>
      </c>
      <c r="N131" s="136" t="s">
        <v>32</v>
      </c>
      <c r="O131" s="137">
        <v>0.64100000000000001</v>
      </c>
      <c r="P131" s="137">
        <f t="shared" si="1"/>
        <v>113.903136</v>
      </c>
      <c r="Q131" s="137">
        <v>0</v>
      </c>
      <c r="R131" s="137">
        <f t="shared" si="2"/>
        <v>0</v>
      </c>
      <c r="S131" s="137">
        <v>0</v>
      </c>
      <c r="T131" s="138">
        <f t="shared" si="3"/>
        <v>0</v>
      </c>
      <c r="AH131" s="139" t="s">
        <v>106</v>
      </c>
      <c r="AJ131" s="139" t="s">
        <v>104</v>
      </c>
      <c r="AK131" s="139" t="s">
        <v>107</v>
      </c>
      <c r="AO131" s="13" t="s">
        <v>102</v>
      </c>
      <c r="AU131" s="140">
        <f t="shared" si="4"/>
        <v>0</v>
      </c>
      <c r="AV131" s="140">
        <f t="shared" si="5"/>
        <v>0</v>
      </c>
      <c r="AW131" s="140">
        <f t="shared" si="6"/>
        <v>0</v>
      </c>
      <c r="AX131" s="140">
        <f t="shared" si="7"/>
        <v>0</v>
      </c>
      <c r="AY131" s="140">
        <f t="shared" si="8"/>
        <v>0</v>
      </c>
      <c r="AZ131" s="13" t="s">
        <v>107</v>
      </c>
      <c r="BA131" s="140">
        <f t="shared" si="9"/>
        <v>0</v>
      </c>
      <c r="BB131" s="13" t="s">
        <v>106</v>
      </c>
      <c r="BC131" s="139" t="s">
        <v>109</v>
      </c>
    </row>
    <row r="132" spans="2:55" s="1" customFormat="1" ht="16.5" customHeight="1" x14ac:dyDescent="0.25">
      <c r="B132" s="127"/>
      <c r="C132" s="128">
        <v>3</v>
      </c>
      <c r="D132" s="128" t="s">
        <v>104</v>
      </c>
      <c r="E132" s="129" t="s">
        <v>240</v>
      </c>
      <c r="F132" s="130" t="s">
        <v>241</v>
      </c>
      <c r="G132" s="131" t="s">
        <v>120</v>
      </c>
      <c r="H132" s="132">
        <v>15.256</v>
      </c>
      <c r="I132" s="133"/>
      <c r="J132" s="133">
        <f t="shared" ref="J132" si="10">ROUND(I132*H132,2)</f>
        <v>0</v>
      </c>
      <c r="K132" s="134"/>
      <c r="L132" s="25"/>
      <c r="M132" s="135" t="s">
        <v>1</v>
      </c>
      <c r="N132" s="136" t="s">
        <v>32</v>
      </c>
      <c r="O132" s="137">
        <v>1.7250000000000001</v>
      </c>
      <c r="P132" s="137">
        <f t="shared" ref="P132" si="11">O132*H132</f>
        <v>26.316600000000001</v>
      </c>
      <c r="Q132" s="137">
        <v>0</v>
      </c>
      <c r="R132" s="137">
        <f t="shared" ref="R132" si="12">Q132*H132</f>
        <v>0</v>
      </c>
      <c r="S132" s="137">
        <v>0</v>
      </c>
      <c r="T132" s="138">
        <f t="shared" ref="T132" si="13">S132*H132</f>
        <v>0</v>
      </c>
      <c r="AH132" s="139" t="s">
        <v>106</v>
      </c>
      <c r="AJ132" s="139" t="s">
        <v>104</v>
      </c>
      <c r="AK132" s="139" t="s">
        <v>107</v>
      </c>
      <c r="AO132" s="13" t="s">
        <v>102</v>
      </c>
      <c r="AU132" s="140">
        <f t="shared" ref="AU132" si="14">IF(N132="základná",J132,0)</f>
        <v>0</v>
      </c>
      <c r="AV132" s="140">
        <f t="shared" ref="AV132" si="15">IF(N132="znížená",J132,0)</f>
        <v>0</v>
      </c>
      <c r="AW132" s="140">
        <f t="shared" ref="AW132" si="16">IF(N132="zákl. prenesená",J132,0)</f>
        <v>0</v>
      </c>
      <c r="AX132" s="140">
        <f t="shared" ref="AX132" si="17">IF(N132="zníž. prenesená",J132,0)</f>
        <v>0</v>
      </c>
      <c r="AY132" s="140">
        <f t="shared" ref="AY132" si="18">IF(N132="nulová",J132,0)</f>
        <v>0</v>
      </c>
      <c r="AZ132" s="13" t="s">
        <v>107</v>
      </c>
      <c r="BA132" s="140">
        <f t="shared" ref="BA132" si="19">ROUND(I132*H132,2)</f>
        <v>0</v>
      </c>
      <c r="BB132" s="13" t="s">
        <v>106</v>
      </c>
      <c r="BC132" s="139" t="s">
        <v>111</v>
      </c>
    </row>
    <row r="133" spans="2:55" s="1" customFormat="1" ht="38.25" customHeight="1" x14ac:dyDescent="0.25">
      <c r="B133" s="127"/>
      <c r="C133" s="128">
        <v>4</v>
      </c>
      <c r="D133" s="128" t="s">
        <v>104</v>
      </c>
      <c r="E133" s="129" t="s">
        <v>376</v>
      </c>
      <c r="F133" s="130" t="s">
        <v>242</v>
      </c>
      <c r="G133" s="131" t="s">
        <v>120</v>
      </c>
      <c r="H133" s="132">
        <v>15.256</v>
      </c>
      <c r="I133" s="133"/>
      <c r="J133" s="133">
        <f t="shared" si="0"/>
        <v>0</v>
      </c>
      <c r="K133" s="134"/>
      <c r="L133" s="25"/>
      <c r="M133" s="135" t="s">
        <v>1</v>
      </c>
      <c r="N133" s="136" t="s">
        <v>32</v>
      </c>
      <c r="O133" s="137">
        <v>1.7250000000000001</v>
      </c>
      <c r="P133" s="137">
        <f t="shared" si="1"/>
        <v>26.316600000000001</v>
      </c>
      <c r="Q133" s="137">
        <v>0</v>
      </c>
      <c r="R133" s="137">
        <f t="shared" si="2"/>
        <v>0</v>
      </c>
      <c r="S133" s="137">
        <v>0</v>
      </c>
      <c r="T133" s="138">
        <f t="shared" si="3"/>
        <v>0</v>
      </c>
      <c r="AH133" s="139" t="s">
        <v>106</v>
      </c>
      <c r="AJ133" s="139" t="s">
        <v>104</v>
      </c>
      <c r="AK133" s="139" t="s">
        <v>107</v>
      </c>
      <c r="AO133" s="13" t="s">
        <v>102</v>
      </c>
      <c r="AU133" s="140">
        <f t="shared" si="4"/>
        <v>0</v>
      </c>
      <c r="AV133" s="140">
        <f t="shared" si="5"/>
        <v>0</v>
      </c>
      <c r="AW133" s="140">
        <f t="shared" si="6"/>
        <v>0</v>
      </c>
      <c r="AX133" s="140">
        <f t="shared" si="7"/>
        <v>0</v>
      </c>
      <c r="AY133" s="140">
        <f t="shared" si="8"/>
        <v>0</v>
      </c>
      <c r="AZ133" s="13" t="s">
        <v>107</v>
      </c>
      <c r="BA133" s="140">
        <f t="shared" si="9"/>
        <v>0</v>
      </c>
      <c r="BB133" s="13" t="s">
        <v>106</v>
      </c>
      <c r="BC133" s="139" t="s">
        <v>111</v>
      </c>
    </row>
    <row r="134" spans="2:55" s="1" customFormat="1" ht="34.75" x14ac:dyDescent="0.25">
      <c r="B134" s="127"/>
      <c r="C134" s="128">
        <v>5</v>
      </c>
      <c r="D134" s="128" t="s">
        <v>104</v>
      </c>
      <c r="E134" s="129" t="s">
        <v>169</v>
      </c>
      <c r="F134" s="130" t="s">
        <v>170</v>
      </c>
      <c r="G134" s="131" t="s">
        <v>120</v>
      </c>
      <c r="H134" s="132">
        <v>192.376</v>
      </c>
      <c r="I134" s="133"/>
      <c r="J134" s="133">
        <f t="shared" si="0"/>
        <v>0</v>
      </c>
      <c r="K134" s="134"/>
      <c r="L134" s="25"/>
      <c r="M134" s="135" t="s">
        <v>1</v>
      </c>
      <c r="N134" s="136" t="s">
        <v>32</v>
      </c>
      <c r="O134" s="137">
        <v>0.627</v>
      </c>
      <c r="P134" s="137">
        <f t="shared" si="1"/>
        <v>120.61975200000001</v>
      </c>
      <c r="Q134" s="137">
        <v>1.5204999999999999E-5</v>
      </c>
      <c r="R134" s="137">
        <f t="shared" si="2"/>
        <v>2.92507708E-3</v>
      </c>
      <c r="S134" s="137">
        <v>0</v>
      </c>
      <c r="T134" s="138">
        <f t="shared" si="3"/>
        <v>0</v>
      </c>
      <c r="AH134" s="139" t="s">
        <v>106</v>
      </c>
      <c r="AJ134" s="139" t="s">
        <v>104</v>
      </c>
      <c r="AK134" s="139" t="s">
        <v>107</v>
      </c>
      <c r="AO134" s="13" t="s">
        <v>102</v>
      </c>
      <c r="AU134" s="140">
        <f t="shared" si="4"/>
        <v>0</v>
      </c>
      <c r="AV134" s="140">
        <f t="shared" si="5"/>
        <v>0</v>
      </c>
      <c r="AW134" s="140">
        <f t="shared" si="6"/>
        <v>0</v>
      </c>
      <c r="AX134" s="140">
        <f t="shared" si="7"/>
        <v>0</v>
      </c>
      <c r="AY134" s="140">
        <f t="shared" si="8"/>
        <v>0</v>
      </c>
      <c r="AZ134" s="13" t="s">
        <v>107</v>
      </c>
      <c r="BA134" s="140">
        <f t="shared" si="9"/>
        <v>0</v>
      </c>
      <c r="BB134" s="13" t="s">
        <v>106</v>
      </c>
      <c r="BC134" s="139" t="s">
        <v>112</v>
      </c>
    </row>
    <row r="135" spans="2:55" s="1" customFormat="1" ht="26.25" customHeight="1" x14ac:dyDescent="0.25">
      <c r="B135" s="127"/>
      <c r="C135" s="128">
        <v>6</v>
      </c>
      <c r="D135" s="128" t="s">
        <v>104</v>
      </c>
      <c r="E135" s="129" t="s">
        <v>243</v>
      </c>
      <c r="F135" s="130" t="s">
        <v>244</v>
      </c>
      <c r="G135" s="131" t="s">
        <v>120</v>
      </c>
      <c r="H135" s="132">
        <v>192.376</v>
      </c>
      <c r="I135" s="133"/>
      <c r="J135" s="133">
        <f t="shared" si="0"/>
        <v>0</v>
      </c>
      <c r="K135" s="134"/>
      <c r="L135" s="25"/>
      <c r="M135" s="135" t="s">
        <v>1</v>
      </c>
      <c r="N135" s="136" t="s">
        <v>32</v>
      </c>
      <c r="O135" s="137">
        <v>1.57</v>
      </c>
      <c r="P135" s="137">
        <f t="shared" si="1"/>
        <v>302.03032000000002</v>
      </c>
      <c r="Q135" s="137">
        <v>1.5204999999999999E-5</v>
      </c>
      <c r="R135" s="137">
        <f t="shared" si="2"/>
        <v>2.92507708E-3</v>
      </c>
      <c r="S135" s="137">
        <v>0</v>
      </c>
      <c r="T135" s="138">
        <f t="shared" si="3"/>
        <v>0</v>
      </c>
      <c r="AH135" s="139" t="s">
        <v>106</v>
      </c>
      <c r="AJ135" s="139" t="s">
        <v>104</v>
      </c>
      <c r="AK135" s="139" t="s">
        <v>107</v>
      </c>
      <c r="AO135" s="13" t="s">
        <v>102</v>
      </c>
      <c r="AU135" s="140">
        <f t="shared" si="4"/>
        <v>0</v>
      </c>
      <c r="AV135" s="140">
        <f t="shared" si="5"/>
        <v>0</v>
      </c>
      <c r="AW135" s="140">
        <f t="shared" si="6"/>
        <v>0</v>
      </c>
      <c r="AX135" s="140">
        <f t="shared" si="7"/>
        <v>0</v>
      </c>
      <c r="AY135" s="140">
        <f t="shared" si="8"/>
        <v>0</v>
      </c>
      <c r="AZ135" s="13" t="s">
        <v>107</v>
      </c>
      <c r="BA135" s="140">
        <f t="shared" si="9"/>
        <v>0</v>
      </c>
      <c r="BB135" s="13" t="s">
        <v>106</v>
      </c>
      <c r="BC135" s="139" t="s">
        <v>113</v>
      </c>
    </row>
    <row r="136" spans="2:55" s="1" customFormat="1" ht="26.25" customHeight="1" x14ac:dyDescent="0.25">
      <c r="B136" s="127"/>
      <c r="C136" s="128">
        <v>7</v>
      </c>
      <c r="D136" s="128" t="s">
        <v>104</v>
      </c>
      <c r="E136" s="129" t="s">
        <v>171</v>
      </c>
      <c r="F136" s="130" t="s">
        <v>172</v>
      </c>
      <c r="G136" s="131" t="s">
        <v>120</v>
      </c>
      <c r="H136" s="132">
        <v>192.376</v>
      </c>
      <c r="I136" s="133"/>
      <c r="J136" s="133">
        <f t="shared" si="0"/>
        <v>0</v>
      </c>
      <c r="K136" s="134"/>
      <c r="L136" s="25"/>
      <c r="M136" s="135" t="s">
        <v>1</v>
      </c>
      <c r="N136" s="136" t="s">
        <v>32</v>
      </c>
      <c r="O136" s="137">
        <v>0.23599999999999999</v>
      </c>
      <c r="P136" s="137">
        <f t="shared" si="1"/>
        <v>45.400736000000002</v>
      </c>
      <c r="Q136" s="137">
        <v>0</v>
      </c>
      <c r="R136" s="137">
        <f t="shared" si="2"/>
        <v>0</v>
      </c>
      <c r="S136" s="137">
        <v>0.154</v>
      </c>
      <c r="T136" s="138">
        <f t="shared" si="3"/>
        <v>29.625904000000002</v>
      </c>
      <c r="AH136" s="139" t="s">
        <v>106</v>
      </c>
      <c r="AJ136" s="139" t="s">
        <v>104</v>
      </c>
      <c r="AK136" s="139" t="s">
        <v>107</v>
      </c>
      <c r="AO136" s="13" t="s">
        <v>102</v>
      </c>
      <c r="AU136" s="140">
        <f t="shared" si="4"/>
        <v>0</v>
      </c>
      <c r="AV136" s="140">
        <f t="shared" si="5"/>
        <v>0</v>
      </c>
      <c r="AW136" s="140">
        <f t="shared" si="6"/>
        <v>0</v>
      </c>
      <c r="AX136" s="140">
        <f t="shared" si="7"/>
        <v>0</v>
      </c>
      <c r="AY136" s="140">
        <f t="shared" si="8"/>
        <v>0</v>
      </c>
      <c r="AZ136" s="13" t="s">
        <v>107</v>
      </c>
      <c r="BA136" s="140">
        <f t="shared" si="9"/>
        <v>0</v>
      </c>
      <c r="BB136" s="13" t="s">
        <v>106</v>
      </c>
      <c r="BC136" s="139" t="s">
        <v>115</v>
      </c>
    </row>
    <row r="137" spans="2:55" s="11" customFormat="1" ht="22.95" customHeight="1" x14ac:dyDescent="0.3">
      <c r="B137" s="116"/>
      <c r="D137" s="117" t="s">
        <v>65</v>
      </c>
      <c r="E137" s="125" t="s">
        <v>107</v>
      </c>
      <c r="F137" s="301" t="s">
        <v>153</v>
      </c>
      <c r="J137" s="126">
        <f>BA137</f>
        <v>0</v>
      </c>
      <c r="L137" s="116"/>
      <c r="M137" s="120"/>
      <c r="P137" s="121">
        <f>SUM(P138:P142)</f>
        <v>318.66491300000001</v>
      </c>
      <c r="R137" s="121">
        <f>SUM(R138:R142)</f>
        <v>4.5105784549999998E-3</v>
      </c>
      <c r="T137" s="122">
        <f>SUM(T138:T142)</f>
        <v>0.85362199999999999</v>
      </c>
      <c r="AH137" s="117" t="s">
        <v>72</v>
      </c>
      <c r="AJ137" s="123" t="s">
        <v>65</v>
      </c>
      <c r="AK137" s="123" t="s">
        <v>72</v>
      </c>
      <c r="AO137" s="117" t="s">
        <v>102</v>
      </c>
      <c r="BA137" s="124">
        <f>SUM(BA138:BA142)</f>
        <v>0</v>
      </c>
    </row>
    <row r="138" spans="2:55" s="1" customFormat="1" ht="21.75" customHeight="1" x14ac:dyDescent="0.25">
      <c r="B138" s="127"/>
      <c r="C138" s="128">
        <v>8</v>
      </c>
      <c r="D138" s="128" t="s">
        <v>104</v>
      </c>
      <c r="E138" s="129" t="s">
        <v>173</v>
      </c>
      <c r="F138" s="130" t="s">
        <v>174</v>
      </c>
      <c r="G138" s="131" t="s">
        <v>120</v>
      </c>
      <c r="H138" s="132">
        <v>10.786</v>
      </c>
      <c r="I138" s="133"/>
      <c r="J138" s="133">
        <f t="shared" ref="J138:J142" si="20">ROUND(I138*H138,2)</f>
        <v>0</v>
      </c>
      <c r="K138" s="134"/>
      <c r="L138" s="25"/>
      <c r="M138" s="135" t="s">
        <v>1</v>
      </c>
      <c r="N138" s="136" t="s">
        <v>32</v>
      </c>
      <c r="O138" s="137">
        <v>1.7250000000000001</v>
      </c>
      <c r="P138" s="137">
        <f t="shared" ref="P138:P142" si="21">O138*H138</f>
        <v>18.60585</v>
      </c>
      <c r="Q138" s="137">
        <v>0</v>
      </c>
      <c r="R138" s="137">
        <f t="shared" ref="R138:R142" si="22">Q138*H138</f>
        <v>0</v>
      </c>
      <c r="S138" s="137">
        <v>0</v>
      </c>
      <c r="T138" s="138">
        <f t="shared" ref="T138:T142" si="23">S138*H138</f>
        <v>0</v>
      </c>
      <c r="AH138" s="139" t="s">
        <v>106</v>
      </c>
      <c r="AJ138" s="139" t="s">
        <v>104</v>
      </c>
      <c r="AK138" s="139" t="s">
        <v>107</v>
      </c>
      <c r="AO138" s="13" t="s">
        <v>102</v>
      </c>
      <c r="AU138" s="140">
        <f>IF(N138="základná",J138,0)</f>
        <v>0</v>
      </c>
      <c r="AV138" s="140">
        <f>IF(N138="znížená",J138,0)</f>
        <v>0</v>
      </c>
      <c r="AW138" s="140">
        <f>IF(N138="zákl. prenesená",J138,0)</f>
        <v>0</v>
      </c>
      <c r="AX138" s="140">
        <f>IF(N138="zníž. prenesená",J138,0)</f>
        <v>0</v>
      </c>
      <c r="AY138" s="140">
        <f>IF(N138="nulová",J138,0)</f>
        <v>0</v>
      </c>
      <c r="AZ138" s="13" t="s">
        <v>107</v>
      </c>
      <c r="BA138" s="140">
        <f>ROUND(I138*H138,2)</f>
        <v>0</v>
      </c>
      <c r="BB138" s="13" t="s">
        <v>106</v>
      </c>
      <c r="BC138" s="139" t="s">
        <v>111</v>
      </c>
    </row>
    <row r="139" spans="2:55" s="1" customFormat="1" ht="23.15" x14ac:dyDescent="0.25">
      <c r="B139" s="127"/>
      <c r="C139" s="128">
        <v>9</v>
      </c>
      <c r="D139" s="128" t="s">
        <v>104</v>
      </c>
      <c r="E139" s="129" t="s">
        <v>175</v>
      </c>
      <c r="F139" s="130" t="s">
        <v>176</v>
      </c>
      <c r="G139" s="131" t="s">
        <v>120</v>
      </c>
      <c r="H139" s="132">
        <v>57.518999999999998</v>
      </c>
      <c r="I139" s="133"/>
      <c r="J139" s="133">
        <f t="shared" ref="J139" si="24">ROUND(I139*H139,2)</f>
        <v>0</v>
      </c>
      <c r="K139" s="134"/>
      <c r="L139" s="25"/>
      <c r="M139" s="135" t="s">
        <v>1</v>
      </c>
      <c r="N139" s="136" t="s">
        <v>32</v>
      </c>
      <c r="O139" s="137">
        <v>0.627</v>
      </c>
      <c r="P139" s="137">
        <f t="shared" ref="P139" si="25">O139*H139</f>
        <v>36.064413000000002</v>
      </c>
      <c r="Q139" s="137">
        <v>1.5204999999999999E-5</v>
      </c>
      <c r="R139" s="137">
        <f t="shared" ref="R139" si="26">Q139*H139</f>
        <v>8.745763949999999E-4</v>
      </c>
      <c r="S139" s="137">
        <v>0</v>
      </c>
      <c r="T139" s="138">
        <f t="shared" ref="T139" si="27">S139*H139</f>
        <v>0</v>
      </c>
      <c r="AH139" s="139" t="s">
        <v>106</v>
      </c>
      <c r="AJ139" s="139" t="s">
        <v>104</v>
      </c>
      <c r="AK139" s="139" t="s">
        <v>107</v>
      </c>
      <c r="AO139" s="13" t="s">
        <v>102</v>
      </c>
      <c r="AU139" s="140">
        <f t="shared" ref="AU139" si="28">IF(N139="základná",J139,0)</f>
        <v>0</v>
      </c>
      <c r="AV139" s="140">
        <f t="shared" ref="AV139" si="29">IF(N139="znížená",J139,0)</f>
        <v>0</v>
      </c>
      <c r="AW139" s="140">
        <f t="shared" ref="AW139" si="30">IF(N139="zákl. prenesená",J139,0)</f>
        <v>0</v>
      </c>
      <c r="AX139" s="140">
        <f t="shared" ref="AX139" si="31">IF(N139="zníž. prenesená",J139,0)</f>
        <v>0</v>
      </c>
      <c r="AY139" s="140">
        <f t="shared" ref="AY139" si="32">IF(N139="nulová",J139,0)</f>
        <v>0</v>
      </c>
      <c r="AZ139" s="13" t="s">
        <v>107</v>
      </c>
      <c r="BA139" s="140">
        <f t="shared" ref="BA139" si="33">ROUND(I139*H139,2)</f>
        <v>0</v>
      </c>
      <c r="BB139" s="13" t="s">
        <v>106</v>
      </c>
      <c r="BC139" s="139" t="s">
        <v>112</v>
      </c>
    </row>
    <row r="140" spans="2:55" s="1" customFormat="1" ht="20.25" customHeight="1" x14ac:dyDescent="0.25">
      <c r="B140" s="127"/>
      <c r="C140" s="128">
        <v>10</v>
      </c>
      <c r="D140" s="128" t="s">
        <v>104</v>
      </c>
      <c r="E140" s="129" t="s">
        <v>154</v>
      </c>
      <c r="F140" s="130" t="s">
        <v>155</v>
      </c>
      <c r="G140" s="131" t="s">
        <v>114</v>
      </c>
      <c r="H140" s="132">
        <v>119.566</v>
      </c>
      <c r="I140" s="133"/>
      <c r="J140" s="133">
        <f t="shared" si="20"/>
        <v>0</v>
      </c>
      <c r="K140" s="134"/>
      <c r="L140" s="25"/>
      <c r="M140" s="135" t="s">
        <v>1</v>
      </c>
      <c r="N140" s="136" t="s">
        <v>32</v>
      </c>
      <c r="O140" s="137">
        <v>0.627</v>
      </c>
      <c r="P140" s="137">
        <f t="shared" si="21"/>
        <v>74.967882000000003</v>
      </c>
      <c r="Q140" s="137">
        <v>1.5204999999999999E-5</v>
      </c>
      <c r="R140" s="137">
        <f t="shared" si="22"/>
        <v>1.81800103E-3</v>
      </c>
      <c r="S140" s="137">
        <v>0</v>
      </c>
      <c r="T140" s="138">
        <f t="shared" si="23"/>
        <v>0</v>
      </c>
      <c r="AH140" s="139" t="s">
        <v>106</v>
      </c>
      <c r="AJ140" s="139" t="s">
        <v>104</v>
      </c>
      <c r="AK140" s="139" t="s">
        <v>107</v>
      </c>
      <c r="AO140" s="13" t="s">
        <v>102</v>
      </c>
      <c r="AU140" s="140">
        <f>IF(N140="základná",J140,0)</f>
        <v>0</v>
      </c>
      <c r="AV140" s="140">
        <f>IF(N140="znížená",J140,0)</f>
        <v>0</v>
      </c>
      <c r="AW140" s="140">
        <f>IF(N140="zákl. prenesená",J140,0)</f>
        <v>0</v>
      </c>
      <c r="AX140" s="140">
        <f>IF(N140="zníž. prenesená",J140,0)</f>
        <v>0</v>
      </c>
      <c r="AY140" s="140">
        <f>IF(N140="nulová",J140,0)</f>
        <v>0</v>
      </c>
      <c r="AZ140" s="13" t="s">
        <v>107</v>
      </c>
      <c r="BA140" s="140">
        <f>ROUND(I140*H140,2)</f>
        <v>0</v>
      </c>
      <c r="BB140" s="13" t="s">
        <v>106</v>
      </c>
      <c r="BC140" s="139" t="s">
        <v>112</v>
      </c>
    </row>
    <row r="141" spans="2:55" s="1" customFormat="1" ht="20.25" customHeight="1" x14ac:dyDescent="0.25">
      <c r="B141" s="127"/>
      <c r="C141" s="128">
        <v>11</v>
      </c>
      <c r="D141" s="128" t="s">
        <v>104</v>
      </c>
      <c r="E141" s="129" t="s">
        <v>156</v>
      </c>
      <c r="F141" s="130" t="s">
        <v>177</v>
      </c>
      <c r="G141" s="131" t="s">
        <v>114</v>
      </c>
      <c r="H141" s="132">
        <v>119.566</v>
      </c>
      <c r="I141" s="133"/>
      <c r="J141" s="133">
        <f t="shared" si="20"/>
        <v>0</v>
      </c>
      <c r="K141" s="134"/>
      <c r="L141" s="25"/>
      <c r="M141" s="135" t="s">
        <v>1</v>
      </c>
      <c r="N141" s="136" t="s">
        <v>32</v>
      </c>
      <c r="O141" s="137">
        <v>1.57</v>
      </c>
      <c r="P141" s="137">
        <f t="shared" si="21"/>
        <v>187.71862000000002</v>
      </c>
      <c r="Q141" s="137">
        <v>1.5204999999999999E-5</v>
      </c>
      <c r="R141" s="137">
        <f t="shared" si="22"/>
        <v>1.81800103E-3</v>
      </c>
      <c r="S141" s="137">
        <v>0</v>
      </c>
      <c r="T141" s="138">
        <f t="shared" si="23"/>
        <v>0</v>
      </c>
      <c r="AH141" s="139" t="s">
        <v>106</v>
      </c>
      <c r="AJ141" s="139" t="s">
        <v>104</v>
      </c>
      <c r="AK141" s="139" t="s">
        <v>107</v>
      </c>
      <c r="AO141" s="13" t="s">
        <v>102</v>
      </c>
      <c r="AU141" s="140">
        <f>IF(N141="základná",J141,0)</f>
        <v>0</v>
      </c>
      <c r="AV141" s="140">
        <f>IF(N141="znížená",J141,0)</f>
        <v>0</v>
      </c>
      <c r="AW141" s="140">
        <f>IF(N141="zákl. prenesená",J141,0)</f>
        <v>0</v>
      </c>
      <c r="AX141" s="140">
        <f>IF(N141="zníž. prenesená",J141,0)</f>
        <v>0</v>
      </c>
      <c r="AY141" s="140">
        <f>IF(N141="nulová",J141,0)</f>
        <v>0</v>
      </c>
      <c r="AZ141" s="13" t="s">
        <v>107</v>
      </c>
      <c r="BA141" s="140">
        <f>ROUND(I141*H141,2)</f>
        <v>0</v>
      </c>
      <c r="BB141" s="13" t="s">
        <v>106</v>
      </c>
      <c r="BC141" s="139" t="s">
        <v>113</v>
      </c>
    </row>
    <row r="142" spans="2:55" s="1" customFormat="1" ht="20.25" customHeight="1" x14ac:dyDescent="0.25">
      <c r="B142" s="127"/>
      <c r="C142" s="128">
        <v>12</v>
      </c>
      <c r="D142" s="128" t="s">
        <v>104</v>
      </c>
      <c r="E142" s="129" t="s">
        <v>178</v>
      </c>
      <c r="F142" s="130" t="s">
        <v>179</v>
      </c>
      <c r="G142" s="131" t="s">
        <v>127</v>
      </c>
      <c r="H142" s="132">
        <v>5.5430000000000001</v>
      </c>
      <c r="I142" s="133"/>
      <c r="J142" s="133">
        <f t="shared" si="20"/>
        <v>0</v>
      </c>
      <c r="K142" s="134"/>
      <c r="L142" s="25"/>
      <c r="M142" s="135" t="s">
        <v>1</v>
      </c>
      <c r="N142" s="136" t="s">
        <v>32</v>
      </c>
      <c r="O142" s="137">
        <v>0.23599999999999999</v>
      </c>
      <c r="P142" s="137">
        <f t="shared" si="21"/>
        <v>1.3081479999999999</v>
      </c>
      <c r="Q142" s="137">
        <v>0</v>
      </c>
      <c r="R142" s="137">
        <f t="shared" si="22"/>
        <v>0</v>
      </c>
      <c r="S142" s="137">
        <v>0.154</v>
      </c>
      <c r="T142" s="138">
        <f t="shared" si="23"/>
        <v>0.85362199999999999</v>
      </c>
      <c r="AH142" s="139" t="s">
        <v>106</v>
      </c>
      <c r="AJ142" s="139" t="s">
        <v>104</v>
      </c>
      <c r="AK142" s="139" t="s">
        <v>107</v>
      </c>
      <c r="AO142" s="13" t="s">
        <v>102</v>
      </c>
      <c r="AU142" s="140">
        <f>IF(N142="základná",J142,0)</f>
        <v>0</v>
      </c>
      <c r="AV142" s="140">
        <f>IF(N142="znížená",J142,0)</f>
        <v>0</v>
      </c>
      <c r="AW142" s="140">
        <f>IF(N142="zákl. prenesená",J142,0)</f>
        <v>0</v>
      </c>
      <c r="AX142" s="140">
        <f>IF(N142="zníž. prenesená",J142,0)</f>
        <v>0</v>
      </c>
      <c r="AY142" s="140">
        <f>IF(N142="nulová",J142,0)</f>
        <v>0</v>
      </c>
      <c r="AZ142" s="13" t="s">
        <v>107</v>
      </c>
      <c r="BA142" s="140">
        <f>ROUND(I142*H142,2)</f>
        <v>0</v>
      </c>
      <c r="BB142" s="13" t="s">
        <v>106</v>
      </c>
      <c r="BC142" s="139" t="s">
        <v>115</v>
      </c>
    </row>
    <row r="143" spans="2:55" s="11" customFormat="1" ht="22.95" customHeight="1" x14ac:dyDescent="0.3">
      <c r="B143" s="116"/>
      <c r="D143" s="117" t="s">
        <v>65</v>
      </c>
      <c r="E143" s="125" t="s">
        <v>117</v>
      </c>
      <c r="F143" s="301" t="s">
        <v>118</v>
      </c>
      <c r="J143" s="126">
        <f>BA143</f>
        <v>0</v>
      </c>
      <c r="L143" s="116"/>
      <c r="M143" s="120"/>
      <c r="P143" s="121">
        <f>SUM(P144:P150)</f>
        <v>5019.4025899999997</v>
      </c>
      <c r="R143" s="121">
        <f>SUM(R144:R150)</f>
        <v>0.111262848</v>
      </c>
      <c r="T143" s="122">
        <f>SUM(T144:T150)</f>
        <v>1512.05</v>
      </c>
      <c r="AH143" s="117" t="s">
        <v>72</v>
      </c>
      <c r="AJ143" s="123" t="s">
        <v>65</v>
      </c>
      <c r="AK143" s="123" t="s">
        <v>72</v>
      </c>
      <c r="AO143" s="117" t="s">
        <v>102</v>
      </c>
      <c r="BA143" s="124">
        <f>SUM(BA144:BA150)</f>
        <v>0</v>
      </c>
    </row>
    <row r="144" spans="2:55" s="1" customFormat="1" ht="39.75" customHeight="1" x14ac:dyDescent="0.25">
      <c r="B144" s="127"/>
      <c r="C144" s="128">
        <v>13</v>
      </c>
      <c r="D144" s="128" t="s">
        <v>104</v>
      </c>
      <c r="E144" s="129" t="s">
        <v>180</v>
      </c>
      <c r="F144" s="130" t="s">
        <v>181</v>
      </c>
      <c r="G144" s="131" t="s">
        <v>137</v>
      </c>
      <c r="H144" s="132">
        <v>307</v>
      </c>
      <c r="I144" s="133"/>
      <c r="J144" s="133">
        <f t="shared" ref="J144:J148" si="34">ROUND(I144*H144,2)</f>
        <v>0</v>
      </c>
      <c r="K144" s="134"/>
      <c r="L144" s="25"/>
      <c r="M144" s="135" t="s">
        <v>1</v>
      </c>
      <c r="N144" s="136" t="s">
        <v>32</v>
      </c>
      <c r="O144" s="137">
        <v>12.606</v>
      </c>
      <c r="P144" s="137">
        <f t="shared" ref="P144:P150" si="35">O144*H144</f>
        <v>3870.0419999999999</v>
      </c>
      <c r="Q144" s="137">
        <v>0</v>
      </c>
      <c r="R144" s="137">
        <f t="shared" ref="R144:R150" si="36">Q144*H144</f>
        <v>0</v>
      </c>
      <c r="S144" s="137">
        <v>2.4</v>
      </c>
      <c r="T144" s="138">
        <f t="shared" ref="T144:T150" si="37">S144*H144</f>
        <v>736.8</v>
      </c>
      <c r="AH144" s="139" t="s">
        <v>106</v>
      </c>
      <c r="AJ144" s="139" t="s">
        <v>104</v>
      </c>
      <c r="AK144" s="139" t="s">
        <v>107</v>
      </c>
      <c r="AO144" s="13" t="s">
        <v>102</v>
      </c>
      <c r="AU144" s="140">
        <f t="shared" ref="AU144:AU150" si="38">IF(N144="základná",J144,0)</f>
        <v>0</v>
      </c>
      <c r="AV144" s="140">
        <f t="shared" ref="AV144:AV150" si="39">IF(N144="znížená",J144,0)</f>
        <v>0</v>
      </c>
      <c r="AW144" s="140">
        <f t="shared" ref="AW144:AW150" si="40">IF(N144="zákl. prenesená",J144,0)</f>
        <v>0</v>
      </c>
      <c r="AX144" s="140">
        <f t="shared" ref="AX144:AX150" si="41">IF(N144="zníž. prenesená",J144,0)</f>
        <v>0</v>
      </c>
      <c r="AY144" s="140">
        <f t="shared" ref="AY144:AY150" si="42">IF(N144="nulová",J144,0)</f>
        <v>0</v>
      </c>
      <c r="AZ144" s="13" t="s">
        <v>107</v>
      </c>
      <c r="BA144" s="140">
        <f t="shared" ref="BA144:BA150" si="43">ROUND(I144*H144,2)</f>
        <v>0</v>
      </c>
      <c r="BB144" s="13" t="s">
        <v>106</v>
      </c>
      <c r="BC144" s="139" t="s">
        <v>119</v>
      </c>
    </row>
    <row r="145" spans="2:55" s="1" customFormat="1" ht="26.25" customHeight="1" x14ac:dyDescent="0.25">
      <c r="B145" s="127"/>
      <c r="C145" s="480">
        <v>14</v>
      </c>
      <c r="D145" s="480" t="s">
        <v>104</v>
      </c>
      <c r="E145" s="481" t="s">
        <v>182</v>
      </c>
      <c r="F145" s="482" t="s">
        <v>183</v>
      </c>
      <c r="G145" s="483" t="s">
        <v>105</v>
      </c>
      <c r="H145" s="484">
        <v>2</v>
      </c>
      <c r="I145" s="485"/>
      <c r="J145" s="485">
        <f t="shared" si="34"/>
        <v>0</v>
      </c>
      <c r="K145" s="134"/>
      <c r="L145" s="25"/>
      <c r="M145" s="135" t="s">
        <v>1</v>
      </c>
      <c r="N145" s="136" t="s">
        <v>32</v>
      </c>
      <c r="O145" s="137">
        <v>8.0549999999999997</v>
      </c>
      <c r="P145" s="137">
        <f t="shared" si="35"/>
        <v>16.11</v>
      </c>
      <c r="Q145" s="137">
        <v>5.5631423999999999E-2</v>
      </c>
      <c r="R145" s="137">
        <f t="shared" si="36"/>
        <v>0.111262848</v>
      </c>
      <c r="S145" s="137">
        <v>2.4</v>
      </c>
      <c r="T145" s="138">
        <f t="shared" si="37"/>
        <v>4.8</v>
      </c>
      <c r="V145" s="486" t="s">
        <v>1342</v>
      </c>
      <c r="AH145" s="139" t="s">
        <v>106</v>
      </c>
      <c r="AJ145" s="139" t="s">
        <v>104</v>
      </c>
      <c r="AK145" s="139" t="s">
        <v>107</v>
      </c>
      <c r="AO145" s="13" t="s">
        <v>102</v>
      </c>
      <c r="AU145" s="140">
        <f t="shared" si="38"/>
        <v>0</v>
      </c>
      <c r="AV145" s="140">
        <f t="shared" si="39"/>
        <v>0</v>
      </c>
      <c r="AW145" s="140">
        <f t="shared" si="40"/>
        <v>0</v>
      </c>
      <c r="AX145" s="140">
        <f t="shared" si="41"/>
        <v>0</v>
      </c>
      <c r="AY145" s="140">
        <f t="shared" si="42"/>
        <v>0</v>
      </c>
      <c r="AZ145" s="13" t="s">
        <v>107</v>
      </c>
      <c r="BA145" s="140">
        <f t="shared" si="43"/>
        <v>0</v>
      </c>
      <c r="BB145" s="13" t="s">
        <v>106</v>
      </c>
      <c r="BC145" s="139" t="s">
        <v>121</v>
      </c>
    </row>
    <row r="146" spans="2:55" s="1" customFormat="1" ht="16.5" customHeight="1" x14ac:dyDescent="0.25">
      <c r="B146" s="127"/>
      <c r="C146" s="128">
        <v>15</v>
      </c>
      <c r="D146" s="128" t="s">
        <v>104</v>
      </c>
      <c r="E146" s="129" t="s">
        <v>125</v>
      </c>
      <c r="F146" s="130" t="s">
        <v>126</v>
      </c>
      <c r="G146" s="131" t="s">
        <v>127</v>
      </c>
      <c r="H146" s="132">
        <v>77.045000000000002</v>
      </c>
      <c r="I146" s="133"/>
      <c r="J146" s="133">
        <f t="shared" si="34"/>
        <v>0</v>
      </c>
      <c r="K146" s="134"/>
      <c r="L146" s="25"/>
      <c r="M146" s="135" t="s">
        <v>1</v>
      </c>
      <c r="N146" s="136" t="s">
        <v>32</v>
      </c>
      <c r="O146" s="137">
        <v>0.23</v>
      </c>
      <c r="P146" s="137">
        <f t="shared" si="35"/>
        <v>17.72035</v>
      </c>
      <c r="Q146" s="137">
        <v>0</v>
      </c>
      <c r="R146" s="137">
        <f t="shared" si="36"/>
        <v>0</v>
      </c>
      <c r="S146" s="137">
        <v>10</v>
      </c>
      <c r="T146" s="138">
        <f t="shared" si="37"/>
        <v>770.45</v>
      </c>
      <c r="AH146" s="139" t="s">
        <v>106</v>
      </c>
      <c r="AJ146" s="139" t="s">
        <v>104</v>
      </c>
      <c r="AK146" s="139" t="s">
        <v>107</v>
      </c>
      <c r="AO146" s="13" t="s">
        <v>102</v>
      </c>
      <c r="AU146" s="140">
        <f t="shared" si="38"/>
        <v>0</v>
      </c>
      <c r="AV146" s="140">
        <f t="shared" si="39"/>
        <v>0</v>
      </c>
      <c r="AW146" s="140">
        <f t="shared" si="40"/>
        <v>0</v>
      </c>
      <c r="AX146" s="140">
        <f t="shared" si="41"/>
        <v>0</v>
      </c>
      <c r="AY146" s="140">
        <f t="shared" si="42"/>
        <v>0</v>
      </c>
      <c r="AZ146" s="13" t="s">
        <v>107</v>
      </c>
      <c r="BA146" s="140">
        <f t="shared" si="43"/>
        <v>0</v>
      </c>
      <c r="BB146" s="13" t="s">
        <v>106</v>
      </c>
      <c r="BC146" s="139" t="s">
        <v>123</v>
      </c>
    </row>
    <row r="147" spans="2:55" s="1" customFormat="1" ht="23.15" x14ac:dyDescent="0.25">
      <c r="B147" s="127"/>
      <c r="C147" s="128">
        <v>16</v>
      </c>
      <c r="D147" s="128" t="s">
        <v>104</v>
      </c>
      <c r="E147" s="129" t="s">
        <v>129</v>
      </c>
      <c r="F147" s="130" t="s">
        <v>130</v>
      </c>
      <c r="G147" s="131" t="s">
        <v>127</v>
      </c>
      <c r="H147" s="132">
        <v>1849.08</v>
      </c>
      <c r="I147" s="133"/>
      <c r="J147" s="133">
        <f t="shared" si="34"/>
        <v>0</v>
      </c>
      <c r="K147" s="134"/>
      <c r="L147" s="25"/>
      <c r="M147" s="135" t="s">
        <v>1</v>
      </c>
      <c r="N147" s="136" t="s">
        <v>32</v>
      </c>
      <c r="O147" s="137">
        <v>0.59799999999999998</v>
      </c>
      <c r="P147" s="137">
        <f t="shared" si="35"/>
        <v>1105.7498399999999</v>
      </c>
      <c r="Q147" s="137">
        <v>0</v>
      </c>
      <c r="R147" s="137">
        <f t="shared" si="36"/>
        <v>0</v>
      </c>
      <c r="S147" s="137">
        <v>0</v>
      </c>
      <c r="T147" s="138">
        <f t="shared" si="37"/>
        <v>0</v>
      </c>
      <c r="AH147" s="139" t="s">
        <v>106</v>
      </c>
      <c r="AJ147" s="139" t="s">
        <v>104</v>
      </c>
      <c r="AK147" s="139" t="s">
        <v>107</v>
      </c>
      <c r="AO147" s="13" t="s">
        <v>102</v>
      </c>
      <c r="AU147" s="140">
        <f t="shared" si="38"/>
        <v>0</v>
      </c>
      <c r="AV147" s="140">
        <f t="shared" si="39"/>
        <v>0</v>
      </c>
      <c r="AW147" s="140">
        <f t="shared" si="40"/>
        <v>0</v>
      </c>
      <c r="AX147" s="140">
        <f t="shared" si="41"/>
        <v>0</v>
      </c>
      <c r="AY147" s="140">
        <f t="shared" si="42"/>
        <v>0</v>
      </c>
      <c r="AZ147" s="13" t="s">
        <v>107</v>
      </c>
      <c r="BA147" s="140">
        <f t="shared" si="43"/>
        <v>0</v>
      </c>
      <c r="BB147" s="13" t="s">
        <v>106</v>
      </c>
      <c r="BC147" s="139" t="s">
        <v>128</v>
      </c>
    </row>
    <row r="148" spans="2:55" s="1" customFormat="1" ht="16.5" customHeight="1" x14ac:dyDescent="0.25">
      <c r="B148" s="127"/>
      <c r="C148" s="128">
        <v>17</v>
      </c>
      <c r="D148" s="128" t="s">
        <v>104</v>
      </c>
      <c r="E148" s="129" t="s">
        <v>184</v>
      </c>
      <c r="F148" s="130" t="s">
        <v>368</v>
      </c>
      <c r="G148" s="131" t="s">
        <v>127</v>
      </c>
      <c r="H148" s="132">
        <v>75.55</v>
      </c>
      <c r="I148" s="133"/>
      <c r="J148" s="133">
        <f t="shared" si="34"/>
        <v>0</v>
      </c>
      <c r="K148" s="134"/>
      <c r="L148" s="25"/>
      <c r="M148" s="135" t="s">
        <v>1</v>
      </c>
      <c r="N148" s="136" t="s">
        <v>32</v>
      </c>
      <c r="O148" s="137">
        <v>7.0000000000000001E-3</v>
      </c>
      <c r="P148" s="137">
        <f t="shared" si="35"/>
        <v>0.52885000000000004</v>
      </c>
      <c r="Q148" s="137">
        <v>0</v>
      </c>
      <c r="R148" s="137">
        <f t="shared" si="36"/>
        <v>0</v>
      </c>
      <c r="S148" s="137">
        <v>0</v>
      </c>
      <c r="T148" s="138">
        <f t="shared" si="37"/>
        <v>0</v>
      </c>
      <c r="AH148" s="139" t="s">
        <v>106</v>
      </c>
      <c r="AJ148" s="139" t="s">
        <v>104</v>
      </c>
      <c r="AK148" s="139" t="s">
        <v>107</v>
      </c>
      <c r="AO148" s="13" t="s">
        <v>102</v>
      </c>
      <c r="AU148" s="140">
        <f t="shared" si="38"/>
        <v>0</v>
      </c>
      <c r="AV148" s="140">
        <f t="shared" si="39"/>
        <v>0</v>
      </c>
      <c r="AW148" s="140">
        <f t="shared" si="40"/>
        <v>0</v>
      </c>
      <c r="AX148" s="140">
        <f t="shared" si="41"/>
        <v>0</v>
      </c>
      <c r="AY148" s="140">
        <f t="shared" si="42"/>
        <v>0</v>
      </c>
      <c r="AZ148" s="13" t="s">
        <v>107</v>
      </c>
      <c r="BA148" s="140">
        <f t="shared" si="43"/>
        <v>0</v>
      </c>
      <c r="BB148" s="13" t="s">
        <v>106</v>
      </c>
      <c r="BC148" s="139" t="s">
        <v>131</v>
      </c>
    </row>
    <row r="149" spans="2:55" s="1" customFormat="1" ht="23.15" x14ac:dyDescent="0.25">
      <c r="B149" s="127"/>
      <c r="C149" s="128">
        <v>18</v>
      </c>
      <c r="D149" s="128" t="s">
        <v>104</v>
      </c>
      <c r="E149" s="129" t="s">
        <v>185</v>
      </c>
      <c r="F149" s="130" t="s">
        <v>186</v>
      </c>
      <c r="G149" s="131" t="s">
        <v>127</v>
      </c>
      <c r="H149" s="132">
        <v>8.3949999999999996</v>
      </c>
      <c r="I149" s="133"/>
      <c r="J149" s="133">
        <f t="shared" ref="J149" si="44">ROUND(I149*H149,2)</f>
        <v>0</v>
      </c>
      <c r="K149" s="134"/>
      <c r="L149" s="25"/>
      <c r="M149" s="135" t="s">
        <v>1</v>
      </c>
      <c r="N149" s="136" t="s">
        <v>32</v>
      </c>
      <c r="O149" s="137">
        <v>0.89</v>
      </c>
      <c r="P149" s="137">
        <f t="shared" ref="P149" si="45">O149*H149</f>
        <v>7.4715499999999997</v>
      </c>
      <c r="Q149" s="137">
        <v>0</v>
      </c>
      <c r="R149" s="137">
        <f t="shared" ref="R149" si="46">Q149*H149</f>
        <v>0</v>
      </c>
      <c r="S149" s="137">
        <v>0</v>
      </c>
      <c r="T149" s="138">
        <f t="shared" ref="T149" si="47">S149*H149</f>
        <v>0</v>
      </c>
      <c r="AH149" s="139" t="s">
        <v>106</v>
      </c>
      <c r="AJ149" s="139" t="s">
        <v>104</v>
      </c>
      <c r="AK149" s="139" t="s">
        <v>107</v>
      </c>
      <c r="AO149" s="13" t="s">
        <v>102</v>
      </c>
      <c r="AU149" s="140">
        <f t="shared" ref="AU149" si="48">IF(N149="základná",J149,0)</f>
        <v>0</v>
      </c>
      <c r="AV149" s="140">
        <f t="shared" ref="AV149" si="49">IF(N149="znížená",J149,0)</f>
        <v>0</v>
      </c>
      <c r="AW149" s="140">
        <f t="shared" ref="AW149" si="50">IF(N149="zákl. prenesená",J149,0)</f>
        <v>0</v>
      </c>
      <c r="AX149" s="140">
        <f t="shared" ref="AX149" si="51">IF(N149="zníž. prenesená",J149,0)</f>
        <v>0</v>
      </c>
      <c r="AY149" s="140">
        <f t="shared" ref="AY149" si="52">IF(N149="nulová",J149,0)</f>
        <v>0</v>
      </c>
      <c r="AZ149" s="13" t="s">
        <v>107</v>
      </c>
      <c r="BA149" s="140">
        <f t="shared" ref="BA149" si="53">ROUND(I149*H149,2)</f>
        <v>0</v>
      </c>
      <c r="BB149" s="13" t="s">
        <v>106</v>
      </c>
      <c r="BC149" s="139" t="s">
        <v>132</v>
      </c>
    </row>
    <row r="150" spans="2:55" s="1" customFormat="1" ht="23.15" x14ac:dyDescent="0.25">
      <c r="B150" s="127"/>
      <c r="C150" s="480">
        <v>51</v>
      </c>
      <c r="D150" s="480" t="s">
        <v>104</v>
      </c>
      <c r="E150" s="481"/>
      <c r="F150" s="482" t="s">
        <v>1341</v>
      </c>
      <c r="G150" s="483" t="s">
        <v>105</v>
      </c>
      <c r="H150" s="484">
        <v>2</v>
      </c>
      <c r="I150" s="485"/>
      <c r="J150" s="485">
        <f>ROUND(I150*H150,2)</f>
        <v>0</v>
      </c>
      <c r="K150" s="134"/>
      <c r="L150" s="25"/>
      <c r="M150" s="135" t="s">
        <v>1</v>
      </c>
      <c r="N150" s="136" t="s">
        <v>32</v>
      </c>
      <c r="O150" s="137">
        <v>0.89</v>
      </c>
      <c r="P150" s="137">
        <f t="shared" si="35"/>
        <v>1.78</v>
      </c>
      <c r="Q150" s="137">
        <v>0</v>
      </c>
      <c r="R150" s="137">
        <f t="shared" si="36"/>
        <v>0</v>
      </c>
      <c r="S150" s="137">
        <v>0</v>
      </c>
      <c r="T150" s="138">
        <f t="shared" si="37"/>
        <v>0</v>
      </c>
      <c r="V150" s="486" t="s">
        <v>1343</v>
      </c>
      <c r="AH150" s="139" t="s">
        <v>106</v>
      </c>
      <c r="AJ150" s="139" t="s">
        <v>104</v>
      </c>
      <c r="AK150" s="139" t="s">
        <v>107</v>
      </c>
      <c r="AO150" s="13" t="s">
        <v>102</v>
      </c>
      <c r="AU150" s="140">
        <f t="shared" si="38"/>
        <v>0</v>
      </c>
      <c r="AV150" s="140">
        <f t="shared" si="39"/>
        <v>0</v>
      </c>
      <c r="AW150" s="140">
        <f t="shared" si="40"/>
        <v>0</v>
      </c>
      <c r="AX150" s="140">
        <f t="shared" si="41"/>
        <v>0</v>
      </c>
      <c r="AY150" s="140">
        <f t="shared" si="42"/>
        <v>0</v>
      </c>
      <c r="AZ150" s="13" t="s">
        <v>107</v>
      </c>
      <c r="BA150" s="140">
        <f t="shared" si="43"/>
        <v>0</v>
      </c>
      <c r="BB150" s="13" t="s">
        <v>106</v>
      </c>
      <c r="BC150" s="139" t="s">
        <v>132</v>
      </c>
    </row>
    <row r="151" spans="2:55" s="11" customFormat="1" ht="22.95" customHeight="1" x14ac:dyDescent="0.3">
      <c r="B151" s="116"/>
      <c r="D151" s="117" t="s">
        <v>65</v>
      </c>
      <c r="E151" s="125" t="s">
        <v>158</v>
      </c>
      <c r="F151" s="301" t="s">
        <v>159</v>
      </c>
      <c r="J151" s="126">
        <f>BA151</f>
        <v>0</v>
      </c>
      <c r="L151" s="116"/>
      <c r="M151" s="120"/>
      <c r="P151" s="121">
        <f>SUM(P152:P152)</f>
        <v>2275.4838480000003</v>
      </c>
      <c r="R151" s="121">
        <f>SUM(R152:R152)</f>
        <v>0</v>
      </c>
      <c r="T151" s="122">
        <f>SUM(T152:T152)</f>
        <v>433.2192</v>
      </c>
      <c r="AH151" s="117" t="s">
        <v>72</v>
      </c>
      <c r="AJ151" s="123" t="s">
        <v>65</v>
      </c>
      <c r="AK151" s="123" t="s">
        <v>72</v>
      </c>
      <c r="AO151" s="117" t="s">
        <v>102</v>
      </c>
      <c r="BA151" s="124">
        <f>SUM(BA152:BA152)</f>
        <v>0</v>
      </c>
    </row>
    <row r="152" spans="2:55" s="1" customFormat="1" ht="23.15" x14ac:dyDescent="0.25">
      <c r="B152" s="127"/>
      <c r="C152" s="128">
        <v>19</v>
      </c>
      <c r="D152" s="128" t="s">
        <v>104</v>
      </c>
      <c r="E152" s="129" t="s">
        <v>187</v>
      </c>
      <c r="F152" s="130" t="s">
        <v>188</v>
      </c>
      <c r="G152" s="131" t="s">
        <v>127</v>
      </c>
      <c r="H152" s="132">
        <v>180.50800000000001</v>
      </c>
      <c r="I152" s="133"/>
      <c r="J152" s="133">
        <f t="shared" ref="J152" si="54">ROUND(I152*H152,2)</f>
        <v>0</v>
      </c>
      <c r="K152" s="134"/>
      <c r="L152" s="25"/>
      <c r="M152" s="135" t="s">
        <v>1</v>
      </c>
      <c r="N152" s="136" t="s">
        <v>32</v>
      </c>
      <c r="O152" s="137">
        <v>12.606</v>
      </c>
      <c r="P152" s="137">
        <f t="shared" ref="P152" si="55">O152*H152</f>
        <v>2275.4838480000003</v>
      </c>
      <c r="Q152" s="137">
        <v>0</v>
      </c>
      <c r="R152" s="137">
        <f t="shared" ref="R152" si="56">Q152*H152</f>
        <v>0</v>
      </c>
      <c r="S152" s="137">
        <v>2.4</v>
      </c>
      <c r="T152" s="138">
        <f t="shared" ref="T152" si="57">S152*H152</f>
        <v>433.2192</v>
      </c>
      <c r="AH152" s="139" t="s">
        <v>106</v>
      </c>
      <c r="AJ152" s="139" t="s">
        <v>104</v>
      </c>
      <c r="AK152" s="139" t="s">
        <v>107</v>
      </c>
      <c r="AO152" s="13" t="s">
        <v>102</v>
      </c>
      <c r="AU152" s="140">
        <f t="shared" ref="AU152" si="58">IF(N152="základná",J152,0)</f>
        <v>0</v>
      </c>
      <c r="AV152" s="140">
        <f t="shared" ref="AV152" si="59">IF(N152="znížená",J152,0)</f>
        <v>0</v>
      </c>
      <c r="AW152" s="140">
        <f t="shared" ref="AW152" si="60">IF(N152="zákl. prenesená",J152,0)</f>
        <v>0</v>
      </c>
      <c r="AX152" s="140">
        <f t="shared" ref="AX152" si="61">IF(N152="zníž. prenesená",J152,0)</f>
        <v>0</v>
      </c>
      <c r="AY152" s="140">
        <f t="shared" ref="AY152" si="62">IF(N152="nulová",J152,0)</f>
        <v>0</v>
      </c>
      <c r="AZ152" s="13" t="s">
        <v>107</v>
      </c>
      <c r="BA152" s="140">
        <f t="shared" ref="BA152" si="63">ROUND(I152*H152,2)</f>
        <v>0</v>
      </c>
      <c r="BB152" s="13" t="s">
        <v>106</v>
      </c>
      <c r="BC152" s="139" t="s">
        <v>119</v>
      </c>
    </row>
    <row r="153" spans="2:55" s="11" customFormat="1" ht="25.95" customHeight="1" x14ac:dyDescent="0.35">
      <c r="B153" s="116"/>
      <c r="D153" s="117" t="s">
        <v>65</v>
      </c>
      <c r="E153" s="118" t="s">
        <v>133</v>
      </c>
      <c r="F153" s="300" t="s">
        <v>134</v>
      </c>
      <c r="J153" s="119">
        <f>BA153</f>
        <v>0</v>
      </c>
      <c r="L153" s="116"/>
      <c r="M153" s="120"/>
      <c r="P153" s="121">
        <f>P154</f>
        <v>409.65537600000005</v>
      </c>
      <c r="R153" s="121">
        <f>R154</f>
        <v>0.16953146000000002</v>
      </c>
      <c r="T153" s="122">
        <f>T154</f>
        <v>67.612878999999978</v>
      </c>
      <c r="AH153" s="117" t="s">
        <v>107</v>
      </c>
      <c r="AJ153" s="123" t="s">
        <v>65</v>
      </c>
      <c r="AK153" s="123" t="s">
        <v>66</v>
      </c>
      <c r="AO153" s="117" t="s">
        <v>102</v>
      </c>
      <c r="BA153" s="124">
        <f>BA154</f>
        <v>0</v>
      </c>
    </row>
    <row r="154" spans="2:55" s="11" customFormat="1" ht="22.95" customHeight="1" x14ac:dyDescent="0.3">
      <c r="B154" s="116"/>
      <c r="D154" s="117" t="s">
        <v>65</v>
      </c>
      <c r="E154" s="125" t="s">
        <v>135</v>
      </c>
      <c r="F154" s="301" t="s">
        <v>136</v>
      </c>
      <c r="J154" s="126">
        <f>BA154</f>
        <v>0</v>
      </c>
      <c r="L154" s="116"/>
      <c r="M154" s="120"/>
      <c r="P154" s="121">
        <f>SUM(P155:P174)</f>
        <v>409.65537600000005</v>
      </c>
      <c r="R154" s="121">
        <f>SUM(R155:R174)</f>
        <v>0.16953146000000002</v>
      </c>
      <c r="T154" s="122">
        <f>SUM(T155:T174)</f>
        <v>67.612878999999978</v>
      </c>
      <c r="AH154" s="117" t="s">
        <v>107</v>
      </c>
      <c r="AJ154" s="123" t="s">
        <v>65</v>
      </c>
      <c r="AK154" s="123" t="s">
        <v>72</v>
      </c>
      <c r="AO154" s="117" t="s">
        <v>102</v>
      </c>
      <c r="BA154" s="124">
        <f>SUM(BA155:BA174)</f>
        <v>0</v>
      </c>
    </row>
    <row r="155" spans="2:55" s="1" customFormat="1" ht="27" customHeight="1" x14ac:dyDescent="0.25">
      <c r="B155" s="127"/>
      <c r="C155" s="128">
        <v>20</v>
      </c>
      <c r="D155" s="128" t="s">
        <v>104</v>
      </c>
      <c r="E155" s="129" t="s">
        <v>189</v>
      </c>
      <c r="F155" s="130" t="s">
        <v>190</v>
      </c>
      <c r="G155" s="131" t="s">
        <v>105</v>
      </c>
      <c r="H155" s="132">
        <v>258</v>
      </c>
      <c r="I155" s="133"/>
      <c r="J155" s="133">
        <f>ROUND(I155*H155,2)</f>
        <v>0</v>
      </c>
      <c r="K155" s="134"/>
      <c r="L155" s="25"/>
      <c r="M155" s="135" t="s">
        <v>1</v>
      </c>
      <c r="N155" s="136" t="s">
        <v>32</v>
      </c>
      <c r="O155" s="137">
        <v>0.28499999999999998</v>
      </c>
      <c r="P155" s="137">
        <f>O155*H155</f>
        <v>73.529999999999987</v>
      </c>
      <c r="Q155" s="137">
        <v>0</v>
      </c>
      <c r="R155" s="137">
        <f>Q155*H155</f>
        <v>0</v>
      </c>
      <c r="S155" s="137">
        <v>5.0000000000000001E-3</v>
      </c>
      <c r="T155" s="138">
        <f>S155*H155</f>
        <v>1.29</v>
      </c>
      <c r="AH155" s="139" t="s">
        <v>124</v>
      </c>
      <c r="AJ155" s="139" t="s">
        <v>104</v>
      </c>
      <c r="AK155" s="139" t="s">
        <v>107</v>
      </c>
      <c r="AO155" s="13" t="s">
        <v>102</v>
      </c>
      <c r="AU155" s="140">
        <f>IF(N155="základná",J155,0)</f>
        <v>0</v>
      </c>
      <c r="AV155" s="140">
        <f>IF(N155="znížená",J155,0)</f>
        <v>0</v>
      </c>
      <c r="AW155" s="140">
        <f>IF(N155="zákl. prenesená",J155,0)</f>
        <v>0</v>
      </c>
      <c r="AX155" s="140">
        <f>IF(N155="zníž. prenesená",J155,0)</f>
        <v>0</v>
      </c>
      <c r="AY155" s="140">
        <f>IF(N155="nulová",J155,0)</f>
        <v>0</v>
      </c>
      <c r="AZ155" s="13" t="s">
        <v>107</v>
      </c>
      <c r="BA155" s="140">
        <f>ROUND(I155*H155,2)</f>
        <v>0</v>
      </c>
      <c r="BB155" s="13" t="s">
        <v>124</v>
      </c>
      <c r="BC155" s="139" t="s">
        <v>138</v>
      </c>
    </row>
    <row r="156" spans="2:55" s="1" customFormat="1" ht="27" customHeight="1" x14ac:dyDescent="0.25">
      <c r="B156" s="127"/>
      <c r="C156" s="145">
        <v>21</v>
      </c>
      <c r="D156" s="145" t="s">
        <v>143</v>
      </c>
      <c r="E156" s="146" t="s">
        <v>191</v>
      </c>
      <c r="F156" s="147" t="s">
        <v>192</v>
      </c>
      <c r="G156" s="148" t="s">
        <v>105</v>
      </c>
      <c r="H156" s="149">
        <v>147</v>
      </c>
      <c r="I156" s="150"/>
      <c r="J156" s="150">
        <f t="shared" ref="J156" si="64">ROUND(I156*H156,2)</f>
        <v>0</v>
      </c>
      <c r="K156" s="151"/>
      <c r="L156" s="152"/>
      <c r="M156" s="153" t="s">
        <v>1</v>
      </c>
      <c r="N156" s="154" t="s">
        <v>32</v>
      </c>
      <c r="O156" s="137">
        <v>0</v>
      </c>
      <c r="P156" s="137">
        <f t="shared" ref="P156" si="65">O156*H156</f>
        <v>0</v>
      </c>
      <c r="Q156" s="137">
        <v>2.0000000000000002E-5</v>
      </c>
      <c r="R156" s="137">
        <f t="shared" ref="R156" si="66">Q156*H156</f>
        <v>2.9400000000000003E-3</v>
      </c>
      <c r="S156" s="137">
        <v>0</v>
      </c>
      <c r="T156" s="138">
        <f t="shared" ref="T156" si="67">S156*H156</f>
        <v>0</v>
      </c>
      <c r="AH156" s="139" t="s">
        <v>116</v>
      </c>
      <c r="AJ156" s="139" t="s">
        <v>143</v>
      </c>
      <c r="AK156" s="139" t="s">
        <v>107</v>
      </c>
      <c r="AO156" s="13" t="s">
        <v>102</v>
      </c>
      <c r="AU156" s="140">
        <f t="shared" ref="AU156" si="68">IF(N156="základná",J156,0)</f>
        <v>0</v>
      </c>
      <c r="AV156" s="140">
        <f t="shared" ref="AV156" si="69">IF(N156="znížená",J156,0)</f>
        <v>0</v>
      </c>
      <c r="AW156" s="140">
        <f t="shared" ref="AW156" si="70">IF(N156="zákl. prenesená",J156,0)</f>
        <v>0</v>
      </c>
      <c r="AX156" s="140">
        <f t="shared" ref="AX156" si="71">IF(N156="zníž. prenesená",J156,0)</f>
        <v>0</v>
      </c>
      <c r="AY156" s="140">
        <f t="shared" ref="AY156" si="72">IF(N156="nulová",J156,0)</f>
        <v>0</v>
      </c>
      <c r="AZ156" s="13" t="s">
        <v>107</v>
      </c>
      <c r="BA156" s="140">
        <f t="shared" ref="BA156" si="73">ROUND(I156*H156,2)</f>
        <v>0</v>
      </c>
      <c r="BB156" s="13" t="s">
        <v>106</v>
      </c>
      <c r="BC156" s="139" t="s">
        <v>157</v>
      </c>
    </row>
    <row r="157" spans="2:55" s="1" customFormat="1" ht="27" customHeight="1" x14ac:dyDescent="0.25">
      <c r="B157" s="127"/>
      <c r="C157" s="145">
        <v>22</v>
      </c>
      <c r="D157" s="145" t="s">
        <v>143</v>
      </c>
      <c r="E157" s="146" t="s">
        <v>1270</v>
      </c>
      <c r="F157" s="147" t="s">
        <v>1271</v>
      </c>
      <c r="G157" s="148" t="s">
        <v>105</v>
      </c>
      <c r="H157" s="149">
        <v>111</v>
      </c>
      <c r="I157" s="150"/>
      <c r="J157" s="150">
        <f>ROUND(I157*H157,2)</f>
        <v>0</v>
      </c>
      <c r="K157" s="151"/>
      <c r="L157" s="152"/>
      <c r="M157" s="153"/>
      <c r="N157" s="154"/>
      <c r="O157" s="137"/>
      <c r="P157" s="137"/>
      <c r="Q157" s="137"/>
      <c r="R157" s="137"/>
      <c r="S157" s="137"/>
      <c r="T157" s="138"/>
      <c r="AH157" s="139"/>
      <c r="AJ157" s="139"/>
      <c r="AK157" s="139"/>
      <c r="AO157" s="13"/>
      <c r="AU157" s="140"/>
      <c r="AV157" s="140"/>
      <c r="AW157" s="140"/>
      <c r="AX157" s="140"/>
      <c r="AY157" s="140"/>
      <c r="AZ157" s="13"/>
      <c r="BA157" s="140"/>
      <c r="BB157" s="13"/>
      <c r="BC157" s="139"/>
    </row>
    <row r="158" spans="2:55" s="1" customFormat="1" ht="27" customHeight="1" x14ac:dyDescent="0.25">
      <c r="B158" s="127"/>
      <c r="C158" s="128">
        <v>23</v>
      </c>
      <c r="D158" s="128" t="s">
        <v>104</v>
      </c>
      <c r="E158" s="129" t="s">
        <v>193</v>
      </c>
      <c r="F158" s="130" t="s">
        <v>194</v>
      </c>
      <c r="G158" s="131" t="s">
        <v>137</v>
      </c>
      <c r="H158" s="132">
        <v>651</v>
      </c>
      <c r="I158" s="133"/>
      <c r="J158" s="133">
        <f>ROUND(I158*H158,2)</f>
        <v>0</v>
      </c>
      <c r="K158" s="134"/>
      <c r="L158" s="25"/>
      <c r="M158" s="135" t="s">
        <v>1</v>
      </c>
      <c r="N158" s="136" t="s">
        <v>32</v>
      </c>
      <c r="O158" s="137">
        <v>9.6000000000000002E-2</v>
      </c>
      <c r="P158" s="137">
        <f>O158*H158</f>
        <v>62.496000000000002</v>
      </c>
      <c r="Q158" s="137">
        <v>6.0000000000000002E-5</v>
      </c>
      <c r="R158" s="137">
        <f>Q158*H158</f>
        <v>3.9060000000000004E-2</v>
      </c>
      <c r="S158" s="137">
        <v>0.05</v>
      </c>
      <c r="T158" s="138">
        <f>S158*H158</f>
        <v>32.550000000000004</v>
      </c>
      <c r="AH158" s="139" t="s">
        <v>124</v>
      </c>
      <c r="AJ158" s="139" t="s">
        <v>104</v>
      </c>
      <c r="AK158" s="139" t="s">
        <v>107</v>
      </c>
      <c r="AO158" s="13" t="s">
        <v>102</v>
      </c>
      <c r="AU158" s="140">
        <f>IF(N158="základná",J158,0)</f>
        <v>0</v>
      </c>
      <c r="AV158" s="140">
        <f>IF(N158="znížená",J158,0)</f>
        <v>0</v>
      </c>
      <c r="AW158" s="140">
        <f>IF(N158="zákl. prenesená",J158,0)</f>
        <v>0</v>
      </c>
      <c r="AX158" s="140">
        <f>IF(N158="zníž. prenesená",J158,0)</f>
        <v>0</v>
      </c>
      <c r="AY158" s="140">
        <f>IF(N158="nulová",J158,0)</f>
        <v>0</v>
      </c>
      <c r="AZ158" s="13" t="s">
        <v>107</v>
      </c>
      <c r="BA158" s="140">
        <f>ROUND(I158*H158,2)</f>
        <v>0</v>
      </c>
      <c r="BB158" s="13" t="s">
        <v>124</v>
      </c>
      <c r="BC158" s="139" t="s">
        <v>140</v>
      </c>
    </row>
    <row r="159" spans="2:55" s="1" customFormat="1" ht="27" customHeight="1" x14ac:dyDescent="0.25">
      <c r="B159" s="127"/>
      <c r="C159" s="145">
        <v>24</v>
      </c>
      <c r="D159" s="145" t="s">
        <v>143</v>
      </c>
      <c r="E159" s="146" t="s">
        <v>195</v>
      </c>
      <c r="F159" s="147" t="s">
        <v>196</v>
      </c>
      <c r="G159" s="148" t="s">
        <v>105</v>
      </c>
      <c r="H159" s="149">
        <v>257</v>
      </c>
      <c r="I159" s="150"/>
      <c r="J159" s="150">
        <f t="shared" ref="J159" si="74">ROUND(I159*H159,2)</f>
        <v>0</v>
      </c>
      <c r="K159" s="151"/>
      <c r="L159" s="152"/>
      <c r="M159" s="153" t="s">
        <v>1</v>
      </c>
      <c r="N159" s="154" t="s">
        <v>32</v>
      </c>
      <c r="O159" s="137">
        <v>0</v>
      </c>
      <c r="P159" s="137">
        <f t="shared" ref="P159" si="75">O159*H159</f>
        <v>0</v>
      </c>
      <c r="Q159" s="137">
        <v>2.0000000000000002E-5</v>
      </c>
      <c r="R159" s="137">
        <f t="shared" ref="R159" si="76">Q159*H159</f>
        <v>5.1400000000000005E-3</v>
      </c>
      <c r="S159" s="137">
        <v>0</v>
      </c>
      <c r="T159" s="138">
        <f t="shared" ref="T159" si="77">S159*H159</f>
        <v>0</v>
      </c>
      <c r="AH159" s="139" t="s">
        <v>116</v>
      </c>
      <c r="AJ159" s="139" t="s">
        <v>143</v>
      </c>
      <c r="AK159" s="139" t="s">
        <v>107</v>
      </c>
      <c r="AO159" s="13" t="s">
        <v>102</v>
      </c>
      <c r="AU159" s="140">
        <f t="shared" ref="AU159" si="78">IF(N159="základná",J159,0)</f>
        <v>0</v>
      </c>
      <c r="AV159" s="140">
        <f t="shared" ref="AV159" si="79">IF(N159="znížená",J159,0)</f>
        <v>0</v>
      </c>
      <c r="AW159" s="140">
        <f t="shared" ref="AW159" si="80">IF(N159="zákl. prenesená",J159,0)</f>
        <v>0</v>
      </c>
      <c r="AX159" s="140">
        <f t="shared" ref="AX159" si="81">IF(N159="zníž. prenesená",J159,0)</f>
        <v>0</v>
      </c>
      <c r="AY159" s="140">
        <f t="shared" ref="AY159" si="82">IF(N159="nulová",J159,0)</f>
        <v>0</v>
      </c>
      <c r="AZ159" s="13" t="s">
        <v>107</v>
      </c>
      <c r="BA159" s="140">
        <f t="shared" ref="BA159" si="83">ROUND(I159*H159,2)</f>
        <v>0</v>
      </c>
      <c r="BB159" s="13" t="s">
        <v>106</v>
      </c>
      <c r="BC159" s="139" t="s">
        <v>157</v>
      </c>
    </row>
    <row r="160" spans="2:55" s="1" customFormat="1" ht="27" customHeight="1" x14ac:dyDescent="0.25">
      <c r="B160" s="127"/>
      <c r="C160" s="128">
        <v>25</v>
      </c>
      <c r="D160" s="128" t="s">
        <v>104</v>
      </c>
      <c r="E160" s="129" t="s">
        <v>197</v>
      </c>
      <c r="F160" s="130" t="s">
        <v>198</v>
      </c>
      <c r="G160" s="131" t="s">
        <v>137</v>
      </c>
      <c r="H160" s="132">
        <v>371</v>
      </c>
      <c r="I160" s="133"/>
      <c r="J160" s="133">
        <f>ROUND(I160*H160,2)</f>
        <v>0</v>
      </c>
      <c r="K160" s="134"/>
      <c r="L160" s="25"/>
      <c r="M160" s="135" t="s">
        <v>1</v>
      </c>
      <c r="N160" s="136" t="s">
        <v>32</v>
      </c>
      <c r="O160" s="137">
        <v>0.28499999999999998</v>
      </c>
      <c r="P160" s="137">
        <f>O160*H160</f>
        <v>105.73499999999999</v>
      </c>
      <c r="Q160" s="137">
        <v>0</v>
      </c>
      <c r="R160" s="137">
        <f>Q160*H160</f>
        <v>0</v>
      </c>
      <c r="S160" s="137">
        <v>5.0000000000000001E-3</v>
      </c>
      <c r="T160" s="138">
        <f>S160*H160</f>
        <v>1.855</v>
      </c>
      <c r="AH160" s="139" t="s">
        <v>124</v>
      </c>
      <c r="AJ160" s="139" t="s">
        <v>104</v>
      </c>
      <c r="AK160" s="139" t="s">
        <v>107</v>
      </c>
      <c r="AO160" s="13" t="s">
        <v>102</v>
      </c>
      <c r="AU160" s="140">
        <f>IF(N160="základná",J160,0)</f>
        <v>0</v>
      </c>
      <c r="AV160" s="140">
        <f>IF(N160="znížená",J160,0)</f>
        <v>0</v>
      </c>
      <c r="AW160" s="140">
        <f>IF(N160="zákl. prenesená",J160,0)</f>
        <v>0</v>
      </c>
      <c r="AX160" s="140">
        <f>IF(N160="zníž. prenesená",J160,0)</f>
        <v>0</v>
      </c>
      <c r="AY160" s="140">
        <f>IF(N160="nulová",J160,0)</f>
        <v>0</v>
      </c>
      <c r="AZ160" s="13" t="s">
        <v>107</v>
      </c>
      <c r="BA160" s="140">
        <f>ROUND(I160*H160,2)</f>
        <v>0</v>
      </c>
      <c r="BB160" s="13" t="s">
        <v>124</v>
      </c>
      <c r="BC160" s="139" t="s">
        <v>138</v>
      </c>
    </row>
    <row r="161" spans="2:55" s="1" customFormat="1" ht="27" customHeight="1" x14ac:dyDescent="0.25">
      <c r="B161" s="127"/>
      <c r="C161" s="128">
        <v>26</v>
      </c>
      <c r="D161" s="128" t="s">
        <v>104</v>
      </c>
      <c r="E161" s="129" t="s">
        <v>1272</v>
      </c>
      <c r="F161" s="130" t="s">
        <v>1273</v>
      </c>
      <c r="G161" s="131" t="s">
        <v>137</v>
      </c>
      <c r="H161" s="132">
        <v>280</v>
      </c>
      <c r="I161" s="133"/>
      <c r="J161" s="133">
        <f>ROUND(I161*H161,2)</f>
        <v>0</v>
      </c>
      <c r="K161" s="134"/>
      <c r="L161" s="25"/>
      <c r="M161" s="135"/>
      <c r="N161" s="136"/>
      <c r="O161" s="137"/>
      <c r="P161" s="137"/>
      <c r="Q161" s="137"/>
      <c r="R161" s="137"/>
      <c r="S161" s="137"/>
      <c r="T161" s="138"/>
      <c r="AH161" s="139"/>
      <c r="AJ161" s="139"/>
      <c r="AK161" s="139"/>
      <c r="AO161" s="13"/>
      <c r="AU161" s="140"/>
      <c r="AV161" s="140"/>
      <c r="AW161" s="140"/>
      <c r="AX161" s="140"/>
      <c r="AY161" s="140"/>
      <c r="AZ161" s="13"/>
      <c r="BA161" s="140"/>
      <c r="BB161" s="13"/>
      <c r="BC161" s="139"/>
    </row>
    <row r="162" spans="2:55" s="1" customFormat="1" ht="34.75" x14ac:dyDescent="0.25">
      <c r="B162" s="127"/>
      <c r="C162" s="145">
        <v>27</v>
      </c>
      <c r="D162" s="145" t="s">
        <v>143</v>
      </c>
      <c r="E162" s="146" t="s">
        <v>199</v>
      </c>
      <c r="F162" s="147" t="s">
        <v>200</v>
      </c>
      <c r="G162" s="148" t="s">
        <v>105</v>
      </c>
      <c r="H162" s="149">
        <v>147</v>
      </c>
      <c r="I162" s="150"/>
      <c r="J162" s="150">
        <f t="shared" ref="J162:J164" si="84">ROUND(I162*H162,2)</f>
        <v>0</v>
      </c>
      <c r="K162" s="151"/>
      <c r="L162" s="152"/>
      <c r="M162" s="153" t="s">
        <v>1</v>
      </c>
      <c r="N162" s="154" t="s">
        <v>32</v>
      </c>
      <c r="O162" s="137">
        <v>0</v>
      </c>
      <c r="P162" s="137">
        <f t="shared" ref="P162:P164" si="85">O162*H162</f>
        <v>0</v>
      </c>
      <c r="Q162" s="137">
        <v>2.0000000000000002E-5</v>
      </c>
      <c r="R162" s="137">
        <f t="shared" ref="R162:R164" si="86">Q162*H162</f>
        <v>2.9400000000000003E-3</v>
      </c>
      <c r="S162" s="137">
        <v>0</v>
      </c>
      <c r="T162" s="138">
        <f t="shared" ref="T162:T164" si="87">S162*H162</f>
        <v>0</v>
      </c>
      <c r="AH162" s="139" t="s">
        <v>116</v>
      </c>
      <c r="AJ162" s="139" t="s">
        <v>143</v>
      </c>
      <c r="AK162" s="139" t="s">
        <v>107</v>
      </c>
      <c r="AO162" s="13" t="s">
        <v>102</v>
      </c>
      <c r="AU162" s="140">
        <f t="shared" ref="AU162:AU164" si="88">IF(N162="základná",J162,0)</f>
        <v>0</v>
      </c>
      <c r="AV162" s="140">
        <f t="shared" ref="AV162:AV164" si="89">IF(N162="znížená",J162,0)</f>
        <v>0</v>
      </c>
      <c r="AW162" s="140">
        <f t="shared" ref="AW162:AW164" si="90">IF(N162="zákl. prenesená",J162,0)</f>
        <v>0</v>
      </c>
      <c r="AX162" s="140">
        <f t="shared" ref="AX162:AX164" si="91">IF(N162="zníž. prenesená",J162,0)</f>
        <v>0</v>
      </c>
      <c r="AY162" s="140">
        <f t="shared" ref="AY162:AY164" si="92">IF(N162="nulová",J162,0)</f>
        <v>0</v>
      </c>
      <c r="AZ162" s="13" t="s">
        <v>107</v>
      </c>
      <c r="BA162" s="140">
        <f t="shared" ref="BA162:BA164" si="93">ROUND(I162*H162,2)</f>
        <v>0</v>
      </c>
      <c r="BB162" s="13" t="s">
        <v>106</v>
      </c>
      <c r="BC162" s="139" t="s">
        <v>157</v>
      </c>
    </row>
    <row r="163" spans="2:55" s="1" customFormat="1" ht="29.25" customHeight="1" x14ac:dyDescent="0.25">
      <c r="B163" s="127"/>
      <c r="C163" s="145">
        <v>28</v>
      </c>
      <c r="D163" s="145" t="s">
        <v>143</v>
      </c>
      <c r="E163" s="146" t="s">
        <v>1274</v>
      </c>
      <c r="F163" s="147" t="s">
        <v>1275</v>
      </c>
      <c r="G163" s="148" t="s">
        <v>105</v>
      </c>
      <c r="H163" s="149">
        <v>111</v>
      </c>
      <c r="I163" s="150"/>
      <c r="J163" s="150">
        <f>ROUND(I163*H163,2)</f>
        <v>0</v>
      </c>
      <c r="K163" s="151"/>
      <c r="L163" s="152"/>
      <c r="M163" s="153"/>
      <c r="N163" s="154"/>
      <c r="O163" s="137"/>
      <c r="P163" s="137"/>
      <c r="Q163" s="137"/>
      <c r="R163" s="137"/>
      <c r="S163" s="137"/>
      <c r="T163" s="138"/>
      <c r="AH163" s="139"/>
      <c r="AJ163" s="139"/>
      <c r="AK163" s="139"/>
      <c r="AO163" s="13"/>
      <c r="AU163" s="140"/>
      <c r="AV163" s="140"/>
      <c r="AW163" s="140"/>
      <c r="AX163" s="140"/>
      <c r="AY163" s="140"/>
      <c r="AZ163" s="13"/>
      <c r="BA163" s="140"/>
      <c r="BB163" s="13"/>
      <c r="BC163" s="139"/>
    </row>
    <row r="164" spans="2:55" s="1" customFormat="1" ht="16.5" customHeight="1" x14ac:dyDescent="0.25">
      <c r="B164" s="127"/>
      <c r="C164" s="145">
        <v>29</v>
      </c>
      <c r="D164" s="145" t="s">
        <v>143</v>
      </c>
      <c r="E164" s="146" t="s">
        <v>201</v>
      </c>
      <c r="F164" s="147" t="s">
        <v>202</v>
      </c>
      <c r="G164" s="148" t="s">
        <v>105</v>
      </c>
      <c r="H164" s="149">
        <v>735</v>
      </c>
      <c r="I164" s="150"/>
      <c r="J164" s="150">
        <f t="shared" si="84"/>
        <v>0</v>
      </c>
      <c r="K164" s="151"/>
      <c r="L164" s="152"/>
      <c r="M164" s="153" t="s">
        <v>1</v>
      </c>
      <c r="N164" s="154" t="s">
        <v>32</v>
      </c>
      <c r="O164" s="137">
        <v>0</v>
      </c>
      <c r="P164" s="137">
        <f t="shared" si="85"/>
        <v>0</v>
      </c>
      <c r="Q164" s="137">
        <v>2.0000000000000002E-5</v>
      </c>
      <c r="R164" s="137">
        <f t="shared" si="86"/>
        <v>1.4700000000000001E-2</v>
      </c>
      <c r="S164" s="137">
        <v>0</v>
      </c>
      <c r="T164" s="138">
        <f t="shared" si="87"/>
        <v>0</v>
      </c>
      <c r="AH164" s="139" t="s">
        <v>116</v>
      </c>
      <c r="AJ164" s="139" t="s">
        <v>143</v>
      </c>
      <c r="AK164" s="139" t="s">
        <v>107</v>
      </c>
      <c r="AO164" s="13" t="s">
        <v>102</v>
      </c>
      <c r="AU164" s="140">
        <f t="shared" si="88"/>
        <v>0</v>
      </c>
      <c r="AV164" s="140">
        <f t="shared" si="89"/>
        <v>0</v>
      </c>
      <c r="AW164" s="140">
        <f t="shared" si="90"/>
        <v>0</v>
      </c>
      <c r="AX164" s="140">
        <f t="shared" si="91"/>
        <v>0</v>
      </c>
      <c r="AY164" s="140">
        <f t="shared" si="92"/>
        <v>0</v>
      </c>
      <c r="AZ164" s="13" t="s">
        <v>107</v>
      </c>
      <c r="BA164" s="140">
        <f t="shared" si="93"/>
        <v>0</v>
      </c>
      <c r="BB164" s="13" t="s">
        <v>106</v>
      </c>
      <c r="BC164" s="139" t="s">
        <v>157</v>
      </c>
    </row>
    <row r="165" spans="2:55" s="1" customFormat="1" ht="53.25" customHeight="1" x14ac:dyDescent="0.25">
      <c r="B165" s="127"/>
      <c r="C165" s="128">
        <v>30</v>
      </c>
      <c r="D165" s="128" t="s">
        <v>104</v>
      </c>
      <c r="E165" s="129" t="s">
        <v>203</v>
      </c>
      <c r="F165" s="130" t="s">
        <v>204</v>
      </c>
      <c r="G165" s="131" t="s">
        <v>137</v>
      </c>
      <c r="H165" s="132">
        <v>385.5</v>
      </c>
      <c r="I165" s="133"/>
      <c r="J165" s="133">
        <f t="shared" ref="J165:J174" si="94">ROUND(I165*H165,2)</f>
        <v>0</v>
      </c>
      <c r="K165" s="134"/>
      <c r="L165" s="25"/>
      <c r="M165" s="135" t="s">
        <v>1</v>
      </c>
      <c r="N165" s="136" t="s">
        <v>32</v>
      </c>
      <c r="O165" s="137">
        <v>9.6000000000000002E-2</v>
      </c>
      <c r="P165" s="137">
        <f t="shared" ref="P165:P174" si="95">O165*H165</f>
        <v>37.008000000000003</v>
      </c>
      <c r="Q165" s="137">
        <v>6.0000000000000002E-5</v>
      </c>
      <c r="R165" s="137">
        <f t="shared" ref="R165:R174" si="96">Q165*H165</f>
        <v>2.3130000000000001E-2</v>
      </c>
      <c r="S165" s="137">
        <v>0.05</v>
      </c>
      <c r="T165" s="138">
        <f t="shared" ref="T165:T174" si="97">S165*H165</f>
        <v>19.275000000000002</v>
      </c>
      <c r="AH165" s="139" t="s">
        <v>124</v>
      </c>
      <c r="AJ165" s="139" t="s">
        <v>104</v>
      </c>
      <c r="AK165" s="139" t="s">
        <v>107</v>
      </c>
      <c r="AO165" s="13" t="s">
        <v>102</v>
      </c>
      <c r="AU165" s="140">
        <f t="shared" ref="AU165:AU174" si="98">IF(N165="základná",J165,0)</f>
        <v>0</v>
      </c>
      <c r="AV165" s="140">
        <f t="shared" ref="AV165:AV174" si="99">IF(N165="znížená",J165,0)</f>
        <v>0</v>
      </c>
      <c r="AW165" s="140">
        <f t="shared" ref="AW165:AW174" si="100">IF(N165="zákl. prenesená",J165,0)</f>
        <v>0</v>
      </c>
      <c r="AX165" s="140">
        <f t="shared" ref="AX165:AX174" si="101">IF(N165="zníž. prenesená",J165,0)</f>
        <v>0</v>
      </c>
      <c r="AY165" s="140">
        <f t="shared" ref="AY165:AY174" si="102">IF(N165="nulová",J165,0)</f>
        <v>0</v>
      </c>
      <c r="AZ165" s="13" t="s">
        <v>107</v>
      </c>
      <c r="BA165" s="140">
        <f t="shared" ref="BA165:BA174" si="103">ROUND(I165*H165,2)</f>
        <v>0</v>
      </c>
      <c r="BB165" s="13" t="s">
        <v>124</v>
      </c>
      <c r="BC165" s="139" t="s">
        <v>141</v>
      </c>
    </row>
    <row r="166" spans="2:55" s="1" customFormat="1" ht="39" customHeight="1" x14ac:dyDescent="0.25">
      <c r="B166" s="127"/>
      <c r="C166" s="128">
        <v>31</v>
      </c>
      <c r="D166" s="128" t="s">
        <v>104</v>
      </c>
      <c r="E166" s="129" t="s">
        <v>205</v>
      </c>
      <c r="F166" s="130" t="s">
        <v>1264</v>
      </c>
      <c r="G166" s="131" t="s">
        <v>105</v>
      </c>
      <c r="H166" s="132">
        <v>1</v>
      </c>
      <c r="I166" s="133"/>
      <c r="J166" s="133">
        <f t="shared" si="94"/>
        <v>0</v>
      </c>
      <c r="K166" s="134"/>
      <c r="L166" s="25"/>
      <c r="M166" s="135" t="s">
        <v>1</v>
      </c>
      <c r="N166" s="136" t="s">
        <v>32</v>
      </c>
      <c r="O166" s="137">
        <v>9.6000000000000002E-2</v>
      </c>
      <c r="P166" s="137">
        <f t="shared" si="95"/>
        <v>9.6000000000000002E-2</v>
      </c>
      <c r="Q166" s="137">
        <v>5.7800000000000002E-5</v>
      </c>
      <c r="R166" s="137">
        <f t="shared" si="96"/>
        <v>5.7800000000000002E-5</v>
      </c>
      <c r="S166" s="137">
        <v>1E-3</v>
      </c>
      <c r="T166" s="138">
        <f t="shared" si="97"/>
        <v>1E-3</v>
      </c>
      <c r="AH166" s="139" t="s">
        <v>124</v>
      </c>
      <c r="AJ166" s="139" t="s">
        <v>104</v>
      </c>
      <c r="AK166" s="139" t="s">
        <v>107</v>
      </c>
      <c r="AO166" s="13" t="s">
        <v>102</v>
      </c>
      <c r="AU166" s="140">
        <f t="shared" si="98"/>
        <v>0</v>
      </c>
      <c r="AV166" s="140">
        <f t="shared" si="99"/>
        <v>0</v>
      </c>
      <c r="AW166" s="140">
        <f t="shared" si="100"/>
        <v>0</v>
      </c>
      <c r="AX166" s="140">
        <f t="shared" si="101"/>
        <v>0</v>
      </c>
      <c r="AY166" s="140">
        <f t="shared" si="102"/>
        <v>0</v>
      </c>
      <c r="AZ166" s="13" t="s">
        <v>107</v>
      </c>
      <c r="BA166" s="140">
        <f t="shared" si="103"/>
        <v>0</v>
      </c>
      <c r="BB166" s="13" t="s">
        <v>124</v>
      </c>
      <c r="BC166" s="139" t="s">
        <v>139</v>
      </c>
    </row>
    <row r="167" spans="2:55" s="1" customFormat="1" ht="39" customHeight="1" x14ac:dyDescent="0.25">
      <c r="B167" s="127"/>
      <c r="C167" s="128">
        <v>32</v>
      </c>
      <c r="D167" s="128" t="s">
        <v>104</v>
      </c>
      <c r="E167" s="129" t="s">
        <v>206</v>
      </c>
      <c r="F167" s="130" t="s">
        <v>1265</v>
      </c>
      <c r="G167" s="131" t="s">
        <v>105</v>
      </c>
      <c r="H167" s="132">
        <v>1</v>
      </c>
      <c r="I167" s="133"/>
      <c r="J167" s="133">
        <f t="shared" si="94"/>
        <v>0</v>
      </c>
      <c r="K167" s="134"/>
      <c r="L167" s="25"/>
      <c r="M167" s="135" t="s">
        <v>1</v>
      </c>
      <c r="N167" s="136" t="s">
        <v>32</v>
      </c>
      <c r="O167" s="137">
        <v>9.6000000000000002E-2</v>
      </c>
      <c r="P167" s="137">
        <f t="shared" si="95"/>
        <v>9.6000000000000002E-2</v>
      </c>
      <c r="Q167" s="137">
        <v>6.0000000000000002E-5</v>
      </c>
      <c r="R167" s="137">
        <f t="shared" si="96"/>
        <v>6.0000000000000002E-5</v>
      </c>
      <c r="S167" s="137">
        <v>0.05</v>
      </c>
      <c r="T167" s="138">
        <f t="shared" si="97"/>
        <v>0.05</v>
      </c>
      <c r="AH167" s="139" t="s">
        <v>124</v>
      </c>
      <c r="AJ167" s="139" t="s">
        <v>104</v>
      </c>
      <c r="AK167" s="139" t="s">
        <v>107</v>
      </c>
      <c r="AO167" s="13" t="s">
        <v>102</v>
      </c>
      <c r="AU167" s="140">
        <f t="shared" si="98"/>
        <v>0</v>
      </c>
      <c r="AV167" s="140">
        <f t="shared" si="99"/>
        <v>0</v>
      </c>
      <c r="AW167" s="140">
        <f t="shared" si="100"/>
        <v>0</v>
      </c>
      <c r="AX167" s="140">
        <f t="shared" si="101"/>
        <v>0</v>
      </c>
      <c r="AY167" s="140">
        <f t="shared" si="102"/>
        <v>0</v>
      </c>
      <c r="AZ167" s="13" t="s">
        <v>107</v>
      </c>
      <c r="BA167" s="140">
        <f t="shared" si="103"/>
        <v>0</v>
      </c>
      <c r="BB167" s="13" t="s">
        <v>124</v>
      </c>
      <c r="BC167" s="139" t="s">
        <v>140</v>
      </c>
    </row>
    <row r="168" spans="2:55" s="1" customFormat="1" ht="39" customHeight="1" x14ac:dyDescent="0.25">
      <c r="B168" s="127"/>
      <c r="C168" s="128">
        <v>33</v>
      </c>
      <c r="D168" s="128" t="s">
        <v>104</v>
      </c>
      <c r="E168" s="129" t="s">
        <v>207</v>
      </c>
      <c r="F168" s="130" t="s">
        <v>1266</v>
      </c>
      <c r="G168" s="131" t="s">
        <v>105</v>
      </c>
      <c r="H168" s="132">
        <v>1</v>
      </c>
      <c r="I168" s="133"/>
      <c r="J168" s="133">
        <f t="shared" si="94"/>
        <v>0</v>
      </c>
      <c r="K168" s="134"/>
      <c r="L168" s="25"/>
      <c r="M168" s="135" t="s">
        <v>1</v>
      </c>
      <c r="N168" s="136" t="s">
        <v>32</v>
      </c>
      <c r="O168" s="137">
        <v>9.6000000000000002E-2</v>
      </c>
      <c r="P168" s="137">
        <f t="shared" si="95"/>
        <v>9.6000000000000002E-2</v>
      </c>
      <c r="Q168" s="137">
        <v>6.0000000000000002E-5</v>
      </c>
      <c r="R168" s="137">
        <f t="shared" si="96"/>
        <v>6.0000000000000002E-5</v>
      </c>
      <c r="S168" s="137">
        <v>0.05</v>
      </c>
      <c r="T168" s="138">
        <f t="shared" si="97"/>
        <v>0.05</v>
      </c>
      <c r="AH168" s="139" t="s">
        <v>124</v>
      </c>
      <c r="AJ168" s="139" t="s">
        <v>104</v>
      </c>
      <c r="AK168" s="139" t="s">
        <v>107</v>
      </c>
      <c r="AO168" s="13" t="s">
        <v>102</v>
      </c>
      <c r="AU168" s="140">
        <f t="shared" si="98"/>
        <v>0</v>
      </c>
      <c r="AV168" s="140">
        <f t="shared" si="99"/>
        <v>0</v>
      </c>
      <c r="AW168" s="140">
        <f t="shared" si="100"/>
        <v>0</v>
      </c>
      <c r="AX168" s="140">
        <f t="shared" si="101"/>
        <v>0</v>
      </c>
      <c r="AY168" s="140">
        <f t="shared" si="102"/>
        <v>0</v>
      </c>
      <c r="AZ168" s="13" t="s">
        <v>107</v>
      </c>
      <c r="BA168" s="140">
        <f t="shared" si="103"/>
        <v>0</v>
      </c>
      <c r="BB168" s="13" t="s">
        <v>124</v>
      </c>
      <c r="BC168" s="139" t="s">
        <v>141</v>
      </c>
    </row>
    <row r="169" spans="2:55" s="1" customFormat="1" ht="39" customHeight="1" x14ac:dyDescent="0.25">
      <c r="B169" s="127"/>
      <c r="C169" s="128">
        <v>34</v>
      </c>
      <c r="D169" s="128" t="s">
        <v>104</v>
      </c>
      <c r="E169" s="129" t="s">
        <v>208</v>
      </c>
      <c r="F169" s="130" t="s">
        <v>1267</v>
      </c>
      <c r="G169" s="131" t="s">
        <v>105</v>
      </c>
      <c r="H169" s="132">
        <v>1</v>
      </c>
      <c r="I169" s="133"/>
      <c r="J169" s="133">
        <f t="shared" si="94"/>
        <v>0</v>
      </c>
      <c r="K169" s="134"/>
      <c r="L169" s="25"/>
      <c r="M169" s="135" t="s">
        <v>1</v>
      </c>
      <c r="N169" s="136" t="s">
        <v>32</v>
      </c>
      <c r="O169" s="137">
        <v>0.28499999999999998</v>
      </c>
      <c r="P169" s="137">
        <f t="shared" si="95"/>
        <v>0.28499999999999998</v>
      </c>
      <c r="Q169" s="137">
        <v>0</v>
      </c>
      <c r="R169" s="137">
        <f t="shared" si="96"/>
        <v>0</v>
      </c>
      <c r="S169" s="137">
        <v>5.0000000000000001E-3</v>
      </c>
      <c r="T169" s="138">
        <f t="shared" si="97"/>
        <v>5.0000000000000001E-3</v>
      </c>
      <c r="AH169" s="139" t="s">
        <v>124</v>
      </c>
      <c r="AJ169" s="139" t="s">
        <v>104</v>
      </c>
      <c r="AK169" s="139" t="s">
        <v>107</v>
      </c>
      <c r="AO169" s="13" t="s">
        <v>102</v>
      </c>
      <c r="AU169" s="140">
        <f t="shared" si="98"/>
        <v>0</v>
      </c>
      <c r="AV169" s="140">
        <f t="shared" si="99"/>
        <v>0</v>
      </c>
      <c r="AW169" s="140">
        <f t="shared" si="100"/>
        <v>0</v>
      </c>
      <c r="AX169" s="140">
        <f t="shared" si="101"/>
        <v>0</v>
      </c>
      <c r="AY169" s="140">
        <f t="shared" si="102"/>
        <v>0</v>
      </c>
      <c r="AZ169" s="13" t="s">
        <v>107</v>
      </c>
      <c r="BA169" s="140">
        <f t="shared" si="103"/>
        <v>0</v>
      </c>
      <c r="BB169" s="13" t="s">
        <v>124</v>
      </c>
      <c r="BC169" s="139" t="s">
        <v>138</v>
      </c>
    </row>
    <row r="170" spans="2:55" s="1" customFormat="1" ht="39" customHeight="1" x14ac:dyDescent="0.25">
      <c r="B170" s="127"/>
      <c r="C170" s="128">
        <v>35</v>
      </c>
      <c r="D170" s="128" t="s">
        <v>104</v>
      </c>
      <c r="E170" s="129" t="s">
        <v>209</v>
      </c>
      <c r="F170" s="130" t="s">
        <v>1268</v>
      </c>
      <c r="G170" s="131" t="s">
        <v>105</v>
      </c>
      <c r="H170" s="132">
        <v>1</v>
      </c>
      <c r="I170" s="133"/>
      <c r="J170" s="133">
        <f t="shared" si="94"/>
        <v>0</v>
      </c>
      <c r="K170" s="134"/>
      <c r="L170" s="25"/>
      <c r="M170" s="135" t="s">
        <v>1</v>
      </c>
      <c r="N170" s="136" t="s">
        <v>32</v>
      </c>
      <c r="O170" s="137">
        <v>9.6000000000000002E-2</v>
      </c>
      <c r="P170" s="137">
        <f t="shared" si="95"/>
        <v>9.6000000000000002E-2</v>
      </c>
      <c r="Q170" s="137">
        <v>5.7800000000000002E-5</v>
      </c>
      <c r="R170" s="137">
        <f t="shared" si="96"/>
        <v>5.7800000000000002E-5</v>
      </c>
      <c r="S170" s="137">
        <v>1E-3</v>
      </c>
      <c r="T170" s="138">
        <f t="shared" si="97"/>
        <v>1E-3</v>
      </c>
      <c r="AH170" s="139" t="s">
        <v>124</v>
      </c>
      <c r="AJ170" s="139" t="s">
        <v>104</v>
      </c>
      <c r="AK170" s="139" t="s">
        <v>107</v>
      </c>
      <c r="AO170" s="13" t="s">
        <v>102</v>
      </c>
      <c r="AU170" s="140">
        <f t="shared" si="98"/>
        <v>0</v>
      </c>
      <c r="AV170" s="140">
        <f t="shared" si="99"/>
        <v>0</v>
      </c>
      <c r="AW170" s="140">
        <f t="shared" si="100"/>
        <v>0</v>
      </c>
      <c r="AX170" s="140">
        <f t="shared" si="101"/>
        <v>0</v>
      </c>
      <c r="AY170" s="140">
        <f t="shared" si="102"/>
        <v>0</v>
      </c>
      <c r="AZ170" s="13" t="s">
        <v>107</v>
      </c>
      <c r="BA170" s="140">
        <f t="shared" si="103"/>
        <v>0</v>
      </c>
      <c r="BB170" s="13" t="s">
        <v>124</v>
      </c>
      <c r="BC170" s="139" t="s">
        <v>139</v>
      </c>
    </row>
    <row r="171" spans="2:55" s="1" customFormat="1" ht="39" customHeight="1" x14ac:dyDescent="0.25">
      <c r="B171" s="127"/>
      <c r="C171" s="128">
        <v>36</v>
      </c>
      <c r="D171" s="128" t="s">
        <v>104</v>
      </c>
      <c r="E171" s="129" t="s">
        <v>210</v>
      </c>
      <c r="F171" s="130" t="s">
        <v>211</v>
      </c>
      <c r="G171" s="131" t="s">
        <v>105</v>
      </c>
      <c r="H171" s="132">
        <v>1</v>
      </c>
      <c r="I171" s="133"/>
      <c r="J171" s="133">
        <f t="shared" si="94"/>
        <v>0</v>
      </c>
      <c r="K171" s="134"/>
      <c r="L171" s="25"/>
      <c r="M171" s="135" t="s">
        <v>1</v>
      </c>
      <c r="N171" s="136" t="s">
        <v>32</v>
      </c>
      <c r="O171" s="137">
        <v>9.6000000000000002E-2</v>
      </c>
      <c r="P171" s="137">
        <f t="shared" si="95"/>
        <v>9.6000000000000002E-2</v>
      </c>
      <c r="Q171" s="137">
        <v>6.0000000000000002E-5</v>
      </c>
      <c r="R171" s="137">
        <f t="shared" si="96"/>
        <v>6.0000000000000002E-5</v>
      </c>
      <c r="S171" s="137">
        <v>0.05</v>
      </c>
      <c r="T171" s="138">
        <f t="shared" si="97"/>
        <v>0.05</v>
      </c>
      <c r="AH171" s="139" t="s">
        <v>124</v>
      </c>
      <c r="AJ171" s="139" t="s">
        <v>104</v>
      </c>
      <c r="AK171" s="139" t="s">
        <v>107</v>
      </c>
      <c r="AO171" s="13" t="s">
        <v>102</v>
      </c>
      <c r="AU171" s="140">
        <f t="shared" si="98"/>
        <v>0</v>
      </c>
      <c r="AV171" s="140">
        <f t="shared" si="99"/>
        <v>0</v>
      </c>
      <c r="AW171" s="140">
        <f t="shared" si="100"/>
        <v>0</v>
      </c>
      <c r="AX171" s="140">
        <f t="shared" si="101"/>
        <v>0</v>
      </c>
      <c r="AY171" s="140">
        <f t="shared" si="102"/>
        <v>0</v>
      </c>
      <c r="AZ171" s="13" t="s">
        <v>107</v>
      </c>
      <c r="BA171" s="140">
        <f t="shared" si="103"/>
        <v>0</v>
      </c>
      <c r="BB171" s="13" t="s">
        <v>124</v>
      </c>
      <c r="BC171" s="139" t="s">
        <v>140</v>
      </c>
    </row>
    <row r="172" spans="2:55" s="1" customFormat="1" ht="57.9" x14ac:dyDescent="0.25">
      <c r="B172" s="127"/>
      <c r="C172" s="128">
        <v>37</v>
      </c>
      <c r="D172" s="128" t="s">
        <v>104</v>
      </c>
      <c r="E172" s="129" t="s">
        <v>212</v>
      </c>
      <c r="F172" s="130" t="s">
        <v>213</v>
      </c>
      <c r="G172" s="131" t="s">
        <v>105</v>
      </c>
      <c r="H172" s="132">
        <v>1</v>
      </c>
      <c r="I172" s="133"/>
      <c r="J172" s="133">
        <f t="shared" si="94"/>
        <v>0</v>
      </c>
      <c r="K172" s="134"/>
      <c r="L172" s="25"/>
      <c r="M172" s="135" t="s">
        <v>1</v>
      </c>
      <c r="N172" s="136" t="s">
        <v>32</v>
      </c>
      <c r="O172" s="137">
        <v>9.6000000000000002E-2</v>
      </c>
      <c r="P172" s="137">
        <f t="shared" si="95"/>
        <v>9.6000000000000002E-2</v>
      </c>
      <c r="Q172" s="137">
        <v>6.0000000000000002E-5</v>
      </c>
      <c r="R172" s="137">
        <f t="shared" si="96"/>
        <v>6.0000000000000002E-5</v>
      </c>
      <c r="S172" s="137">
        <v>0.05</v>
      </c>
      <c r="T172" s="138">
        <f t="shared" si="97"/>
        <v>0.05</v>
      </c>
      <c r="AH172" s="139" t="s">
        <v>124</v>
      </c>
      <c r="AJ172" s="139" t="s">
        <v>104</v>
      </c>
      <c r="AK172" s="139" t="s">
        <v>107</v>
      </c>
      <c r="AO172" s="13" t="s">
        <v>102</v>
      </c>
      <c r="AU172" s="140">
        <f t="shared" si="98"/>
        <v>0</v>
      </c>
      <c r="AV172" s="140">
        <f t="shared" si="99"/>
        <v>0</v>
      </c>
      <c r="AW172" s="140">
        <f t="shared" si="100"/>
        <v>0</v>
      </c>
      <c r="AX172" s="140">
        <f t="shared" si="101"/>
        <v>0</v>
      </c>
      <c r="AY172" s="140">
        <f t="shared" si="102"/>
        <v>0</v>
      </c>
      <c r="AZ172" s="13" t="s">
        <v>107</v>
      </c>
      <c r="BA172" s="140">
        <f t="shared" si="103"/>
        <v>0</v>
      </c>
      <c r="BB172" s="13" t="s">
        <v>124</v>
      </c>
      <c r="BC172" s="139" t="s">
        <v>141</v>
      </c>
    </row>
    <row r="173" spans="2:55" s="1" customFormat="1" ht="34.75" x14ac:dyDescent="0.25">
      <c r="B173" s="127"/>
      <c r="C173" s="128">
        <v>38</v>
      </c>
      <c r="D173" s="128" t="s">
        <v>104</v>
      </c>
      <c r="E173" s="129" t="s">
        <v>214</v>
      </c>
      <c r="F173" s="130" t="s">
        <v>215</v>
      </c>
      <c r="G173" s="131" t="s">
        <v>105</v>
      </c>
      <c r="H173" s="132">
        <v>6</v>
      </c>
      <c r="I173" s="133"/>
      <c r="J173" s="133">
        <f t="shared" si="94"/>
        <v>0</v>
      </c>
      <c r="K173" s="134"/>
      <c r="L173" s="25"/>
      <c r="M173" s="135" t="s">
        <v>1</v>
      </c>
      <c r="N173" s="136" t="s">
        <v>32</v>
      </c>
      <c r="O173" s="137">
        <v>9.6000000000000002E-2</v>
      </c>
      <c r="P173" s="137">
        <f t="shared" si="95"/>
        <v>0.57600000000000007</v>
      </c>
      <c r="Q173" s="137">
        <v>6.0000000000000002E-5</v>
      </c>
      <c r="R173" s="137">
        <f t="shared" si="96"/>
        <v>3.6000000000000002E-4</v>
      </c>
      <c r="S173" s="137">
        <v>0.05</v>
      </c>
      <c r="T173" s="138">
        <f t="shared" si="97"/>
        <v>0.30000000000000004</v>
      </c>
      <c r="AH173" s="139" t="s">
        <v>124</v>
      </c>
      <c r="AJ173" s="139" t="s">
        <v>104</v>
      </c>
      <c r="AK173" s="139" t="s">
        <v>107</v>
      </c>
      <c r="AO173" s="13" t="s">
        <v>102</v>
      </c>
      <c r="AU173" s="140">
        <f t="shared" si="98"/>
        <v>0</v>
      </c>
      <c r="AV173" s="140">
        <f t="shared" si="99"/>
        <v>0</v>
      </c>
      <c r="AW173" s="140">
        <f t="shared" si="100"/>
        <v>0</v>
      </c>
      <c r="AX173" s="140">
        <f t="shared" si="101"/>
        <v>0</v>
      </c>
      <c r="AY173" s="140">
        <f t="shared" si="102"/>
        <v>0</v>
      </c>
      <c r="AZ173" s="13" t="s">
        <v>107</v>
      </c>
      <c r="BA173" s="140">
        <f t="shared" si="103"/>
        <v>0</v>
      </c>
      <c r="BB173" s="13" t="s">
        <v>124</v>
      </c>
      <c r="BC173" s="139" t="s">
        <v>141</v>
      </c>
    </row>
    <row r="174" spans="2:55" s="1" customFormat="1" ht="23.15" x14ac:dyDescent="0.25">
      <c r="B174" s="127"/>
      <c r="C174" s="128">
        <v>39</v>
      </c>
      <c r="D174" s="128" t="s">
        <v>104</v>
      </c>
      <c r="E174" s="129" t="s">
        <v>161</v>
      </c>
      <c r="F174" s="130" t="s">
        <v>162</v>
      </c>
      <c r="G174" s="131" t="s">
        <v>160</v>
      </c>
      <c r="H174" s="132">
        <v>1348.431</v>
      </c>
      <c r="I174" s="133"/>
      <c r="J174" s="133">
        <f t="shared" si="94"/>
        <v>0</v>
      </c>
      <c r="K174" s="134"/>
      <c r="L174" s="25"/>
      <c r="M174" s="135" t="s">
        <v>1</v>
      </c>
      <c r="N174" s="136" t="s">
        <v>32</v>
      </c>
      <c r="O174" s="137">
        <v>9.6000000000000002E-2</v>
      </c>
      <c r="P174" s="137">
        <f t="shared" si="95"/>
        <v>129.449376</v>
      </c>
      <c r="Q174" s="137">
        <v>6.0000000000000002E-5</v>
      </c>
      <c r="R174" s="137">
        <f t="shared" si="96"/>
        <v>8.090586000000001E-2</v>
      </c>
      <c r="S174" s="137">
        <v>8.9999999999999993E-3</v>
      </c>
      <c r="T174" s="138">
        <f t="shared" si="97"/>
        <v>12.135878999999999</v>
      </c>
      <c r="AH174" s="139" t="s">
        <v>124</v>
      </c>
      <c r="AJ174" s="139" t="s">
        <v>104</v>
      </c>
      <c r="AK174" s="139" t="s">
        <v>107</v>
      </c>
      <c r="AO174" s="13" t="s">
        <v>102</v>
      </c>
      <c r="AU174" s="140">
        <f t="shared" si="98"/>
        <v>0</v>
      </c>
      <c r="AV174" s="140">
        <f t="shared" si="99"/>
        <v>0</v>
      </c>
      <c r="AW174" s="140">
        <f t="shared" si="100"/>
        <v>0</v>
      </c>
      <c r="AX174" s="140">
        <f t="shared" si="101"/>
        <v>0</v>
      </c>
      <c r="AY174" s="140">
        <f t="shared" si="102"/>
        <v>0</v>
      </c>
      <c r="AZ174" s="13" t="s">
        <v>107</v>
      </c>
      <c r="BA174" s="140">
        <f t="shared" si="103"/>
        <v>0</v>
      </c>
      <c r="BB174" s="13" t="s">
        <v>124</v>
      </c>
      <c r="BC174" s="139" t="s">
        <v>142</v>
      </c>
    </row>
    <row r="175" spans="2:55" s="11" customFormat="1" ht="25.95" customHeight="1" x14ac:dyDescent="0.35">
      <c r="B175" s="116"/>
      <c r="D175" s="117" t="s">
        <v>65</v>
      </c>
      <c r="E175" s="118" t="s">
        <v>143</v>
      </c>
      <c r="F175" s="300" t="s">
        <v>144</v>
      </c>
      <c r="J175" s="119">
        <f>BA175</f>
        <v>0</v>
      </c>
      <c r="L175" s="116"/>
      <c r="M175" s="120"/>
      <c r="P175" s="121">
        <f>P176</f>
        <v>223.98000000000002</v>
      </c>
      <c r="R175" s="121">
        <f>R176</f>
        <v>0</v>
      </c>
      <c r="T175" s="122">
        <f>T176</f>
        <v>6</v>
      </c>
      <c r="AH175" s="117" t="s">
        <v>110</v>
      </c>
      <c r="AJ175" s="123" t="s">
        <v>65</v>
      </c>
      <c r="AK175" s="123" t="s">
        <v>66</v>
      </c>
      <c r="AO175" s="117" t="s">
        <v>102</v>
      </c>
      <c r="BA175" s="124">
        <f>BA176+BA182</f>
        <v>0</v>
      </c>
    </row>
    <row r="176" spans="2:55" s="11" customFormat="1" ht="22.95" customHeight="1" x14ac:dyDescent="0.3">
      <c r="B176" s="116"/>
      <c r="D176" s="117" t="s">
        <v>65</v>
      </c>
      <c r="E176" s="125" t="s">
        <v>145</v>
      </c>
      <c r="F176" s="301" t="s">
        <v>146</v>
      </c>
      <c r="J176" s="126">
        <f>BA176</f>
        <v>0</v>
      </c>
      <c r="L176" s="116"/>
      <c r="M176" s="120"/>
      <c r="P176" s="121">
        <f>P177</f>
        <v>223.98000000000002</v>
      </c>
      <c r="R176" s="121">
        <f>R177</f>
        <v>0</v>
      </c>
      <c r="T176" s="122">
        <f>T177</f>
        <v>6</v>
      </c>
      <c r="AH176" s="117" t="s">
        <v>110</v>
      </c>
      <c r="AJ176" s="123" t="s">
        <v>65</v>
      </c>
      <c r="AK176" s="123" t="s">
        <v>72</v>
      </c>
      <c r="AO176" s="117" t="s">
        <v>102</v>
      </c>
      <c r="BA176" s="124">
        <f>SUM(BA177:BA181)</f>
        <v>0</v>
      </c>
    </row>
    <row r="177" spans="2:55" s="1" customFormat="1" ht="23.15" x14ac:dyDescent="0.25">
      <c r="B177" s="127"/>
      <c r="C177" s="128">
        <v>40</v>
      </c>
      <c r="D177" s="128" t="s">
        <v>104</v>
      </c>
      <c r="E177" s="129" t="s">
        <v>216</v>
      </c>
      <c r="F177" s="130" t="s">
        <v>217</v>
      </c>
      <c r="G177" s="131" t="s">
        <v>137</v>
      </c>
      <c r="H177" s="132">
        <v>60</v>
      </c>
      <c r="I177" s="133"/>
      <c r="J177" s="133">
        <f>ROUND(I177*H177,2)</f>
        <v>0</v>
      </c>
      <c r="K177" s="134"/>
      <c r="L177" s="25"/>
      <c r="M177" s="141" t="s">
        <v>1</v>
      </c>
      <c r="N177" s="142" t="s">
        <v>32</v>
      </c>
      <c r="O177" s="143">
        <v>3.7330000000000001</v>
      </c>
      <c r="P177" s="143">
        <f>O177*H177</f>
        <v>223.98000000000002</v>
      </c>
      <c r="Q177" s="143">
        <v>0</v>
      </c>
      <c r="R177" s="143">
        <f>Q177*H177</f>
        <v>0</v>
      </c>
      <c r="S177" s="143">
        <v>0.1</v>
      </c>
      <c r="T177" s="144">
        <f>S177*H177</f>
        <v>6</v>
      </c>
      <c r="AH177" s="139" t="s">
        <v>147</v>
      </c>
      <c r="AJ177" s="139" t="s">
        <v>104</v>
      </c>
      <c r="AK177" s="139" t="s">
        <v>107</v>
      </c>
      <c r="AO177" s="13" t="s">
        <v>102</v>
      </c>
      <c r="AU177" s="140">
        <f>IF(N177="základná",J177,0)</f>
        <v>0</v>
      </c>
      <c r="AV177" s="140">
        <f>IF(N177="znížená",J177,0)</f>
        <v>0</v>
      </c>
      <c r="AW177" s="140">
        <f>IF(N177="zákl. prenesená",J177,0)</f>
        <v>0</v>
      </c>
      <c r="AX177" s="140">
        <f>IF(N177="zníž. prenesená",J177,0)</f>
        <v>0</v>
      </c>
      <c r="AY177" s="140">
        <f>IF(N177="nulová",J177,0)</f>
        <v>0</v>
      </c>
      <c r="AZ177" s="13" t="s">
        <v>107</v>
      </c>
      <c r="BA177" s="140">
        <f>ROUND(I177*H177,2)</f>
        <v>0</v>
      </c>
      <c r="BB177" s="13" t="s">
        <v>147</v>
      </c>
      <c r="BC177" s="139" t="s">
        <v>148</v>
      </c>
    </row>
    <row r="178" spans="2:55" s="1" customFormat="1" ht="23.15" x14ac:dyDescent="0.25">
      <c r="B178" s="127"/>
      <c r="C178" s="128">
        <v>41</v>
      </c>
      <c r="D178" s="128" t="s">
        <v>104</v>
      </c>
      <c r="E178" s="129" t="s">
        <v>218</v>
      </c>
      <c r="F178" s="130" t="s">
        <v>219</v>
      </c>
      <c r="G178" s="131" t="s">
        <v>137</v>
      </c>
      <c r="H178" s="132">
        <v>152</v>
      </c>
      <c r="I178" s="133"/>
      <c r="J178" s="133">
        <f>ROUND(I178*H178,2)</f>
        <v>0</v>
      </c>
      <c r="K178" s="134"/>
      <c r="L178" s="25"/>
      <c r="M178" s="135" t="s">
        <v>1</v>
      </c>
      <c r="N178" s="136" t="s">
        <v>32</v>
      </c>
      <c r="O178" s="137">
        <v>9.6000000000000002E-2</v>
      </c>
      <c r="P178" s="137">
        <f>O178*H178</f>
        <v>14.592000000000001</v>
      </c>
      <c r="Q178" s="137">
        <v>6.0000000000000002E-5</v>
      </c>
      <c r="R178" s="137">
        <f>Q178*H178</f>
        <v>9.1199999999999996E-3</v>
      </c>
      <c r="S178" s="137">
        <v>0.05</v>
      </c>
      <c r="T178" s="138">
        <f>S178*H178</f>
        <v>7.6000000000000005</v>
      </c>
      <c r="AH178" s="139" t="s">
        <v>124</v>
      </c>
      <c r="AJ178" s="139" t="s">
        <v>104</v>
      </c>
      <c r="AK178" s="139" t="s">
        <v>107</v>
      </c>
      <c r="AO178" s="13" t="s">
        <v>102</v>
      </c>
      <c r="AU178" s="140">
        <f>IF(N178="základná",J178,0)</f>
        <v>0</v>
      </c>
      <c r="AV178" s="140">
        <f>IF(N178="znížená",J178,0)</f>
        <v>0</v>
      </c>
      <c r="AW178" s="140">
        <f>IF(N178="zákl. prenesená",J178,0)</f>
        <v>0</v>
      </c>
      <c r="AX178" s="140">
        <f>IF(N178="zníž. prenesená",J178,0)</f>
        <v>0</v>
      </c>
      <c r="AY178" s="140">
        <f>IF(N178="nulová",J178,0)</f>
        <v>0</v>
      </c>
      <c r="AZ178" s="13" t="s">
        <v>107</v>
      </c>
      <c r="BA178" s="140">
        <f>ROUND(I178*H178,2)</f>
        <v>0</v>
      </c>
      <c r="BB178" s="13" t="s">
        <v>124</v>
      </c>
      <c r="BC178" s="139" t="s">
        <v>141</v>
      </c>
    </row>
    <row r="179" spans="2:55" s="1" customFormat="1" ht="46.3" x14ac:dyDescent="0.25">
      <c r="B179" s="127"/>
      <c r="C179" s="128">
        <v>42</v>
      </c>
      <c r="D179" s="128" t="s">
        <v>104</v>
      </c>
      <c r="E179" s="129" t="s">
        <v>220</v>
      </c>
      <c r="F179" s="130" t="s">
        <v>221</v>
      </c>
      <c r="G179" s="131" t="s">
        <v>105</v>
      </c>
      <c r="H179" s="132">
        <v>5</v>
      </c>
      <c r="I179" s="133"/>
      <c r="J179" s="133">
        <f>ROUND(I179*H179,2)</f>
        <v>0</v>
      </c>
      <c r="K179" s="134"/>
      <c r="L179" s="25"/>
      <c r="M179" s="135" t="s">
        <v>1</v>
      </c>
      <c r="N179" s="136" t="s">
        <v>32</v>
      </c>
      <c r="O179" s="137">
        <v>9.6000000000000002E-2</v>
      </c>
      <c r="P179" s="137">
        <f>O179*H179</f>
        <v>0.48</v>
      </c>
      <c r="Q179" s="137">
        <v>6.0000000000000002E-5</v>
      </c>
      <c r="R179" s="137">
        <f>Q179*H179</f>
        <v>3.0000000000000003E-4</v>
      </c>
      <c r="S179" s="137">
        <v>0.05</v>
      </c>
      <c r="T179" s="138">
        <f>S179*H179</f>
        <v>0.25</v>
      </c>
      <c r="AH179" s="139" t="s">
        <v>124</v>
      </c>
      <c r="AJ179" s="139" t="s">
        <v>104</v>
      </c>
      <c r="AK179" s="139" t="s">
        <v>107</v>
      </c>
      <c r="AO179" s="13" t="s">
        <v>102</v>
      </c>
      <c r="AU179" s="140">
        <f>IF(N179="základná",J179,0)</f>
        <v>0</v>
      </c>
      <c r="AV179" s="140">
        <f>IF(N179="znížená",J179,0)</f>
        <v>0</v>
      </c>
      <c r="AW179" s="140">
        <f>IF(N179="zákl. prenesená",J179,0)</f>
        <v>0</v>
      </c>
      <c r="AX179" s="140">
        <f>IF(N179="zníž. prenesená",J179,0)</f>
        <v>0</v>
      </c>
      <c r="AY179" s="140">
        <f>IF(N179="nulová",J179,0)</f>
        <v>0</v>
      </c>
      <c r="AZ179" s="13" t="s">
        <v>107</v>
      </c>
      <c r="BA179" s="140">
        <f>ROUND(I179*H179,2)</f>
        <v>0</v>
      </c>
      <c r="BB179" s="13" t="s">
        <v>124</v>
      </c>
      <c r="BC179" s="139" t="s">
        <v>141</v>
      </c>
    </row>
    <row r="180" spans="2:55" s="1" customFormat="1" ht="46.3" x14ac:dyDescent="0.25">
      <c r="B180" s="127"/>
      <c r="C180" s="128">
        <v>43</v>
      </c>
      <c r="D180" s="128" t="s">
        <v>104</v>
      </c>
      <c r="E180" s="129" t="s">
        <v>222</v>
      </c>
      <c r="F180" s="130" t="s">
        <v>223</v>
      </c>
      <c r="G180" s="131" t="s">
        <v>105</v>
      </c>
      <c r="H180" s="132">
        <v>1</v>
      </c>
      <c r="I180" s="133"/>
      <c r="J180" s="133">
        <f>ROUND(I180*H180,2)</f>
        <v>0</v>
      </c>
      <c r="K180" s="134"/>
      <c r="L180" s="25"/>
      <c r="M180" s="135" t="s">
        <v>1</v>
      </c>
      <c r="N180" s="136" t="s">
        <v>32</v>
      </c>
      <c r="O180" s="137">
        <v>9.6000000000000002E-2</v>
      </c>
      <c r="P180" s="137">
        <f>O180*H180</f>
        <v>9.6000000000000002E-2</v>
      </c>
      <c r="Q180" s="137">
        <v>6.0000000000000002E-5</v>
      </c>
      <c r="R180" s="137">
        <f>Q180*H180</f>
        <v>6.0000000000000002E-5</v>
      </c>
      <c r="S180" s="137">
        <v>0.05</v>
      </c>
      <c r="T180" s="138">
        <f>S180*H180</f>
        <v>0.05</v>
      </c>
      <c r="AH180" s="139" t="s">
        <v>124</v>
      </c>
      <c r="AJ180" s="139" t="s">
        <v>104</v>
      </c>
      <c r="AK180" s="139" t="s">
        <v>107</v>
      </c>
      <c r="AO180" s="13" t="s">
        <v>102</v>
      </c>
      <c r="AU180" s="140">
        <f>IF(N180="základná",J180,0)</f>
        <v>0</v>
      </c>
      <c r="AV180" s="140">
        <f>IF(N180="znížená",J180,0)</f>
        <v>0</v>
      </c>
      <c r="AW180" s="140">
        <f>IF(N180="zákl. prenesená",J180,0)</f>
        <v>0</v>
      </c>
      <c r="AX180" s="140">
        <f>IF(N180="zníž. prenesená",J180,0)</f>
        <v>0</v>
      </c>
      <c r="AY180" s="140">
        <f>IF(N180="nulová",J180,0)</f>
        <v>0</v>
      </c>
      <c r="AZ180" s="13" t="s">
        <v>107</v>
      </c>
      <c r="BA180" s="140">
        <f>ROUND(I180*H180,2)</f>
        <v>0</v>
      </c>
      <c r="BB180" s="13" t="s">
        <v>124</v>
      </c>
      <c r="BC180" s="139" t="s">
        <v>141</v>
      </c>
    </row>
    <row r="181" spans="2:55" s="1" customFormat="1" ht="57.9" x14ac:dyDescent="0.25">
      <c r="B181" s="127"/>
      <c r="C181" s="128">
        <v>44</v>
      </c>
      <c r="D181" s="128" t="s">
        <v>104</v>
      </c>
      <c r="E181" s="129" t="s">
        <v>224</v>
      </c>
      <c r="F181" s="130" t="s">
        <v>225</v>
      </c>
      <c r="G181" s="131" t="s">
        <v>105</v>
      </c>
      <c r="H181" s="132">
        <v>5</v>
      </c>
      <c r="I181" s="133"/>
      <c r="J181" s="133">
        <f>ROUND(I181*H181,2)</f>
        <v>0</v>
      </c>
      <c r="K181" s="134"/>
      <c r="L181" s="25"/>
      <c r="M181" s="135" t="s">
        <v>1</v>
      </c>
      <c r="N181" s="136" t="s">
        <v>32</v>
      </c>
      <c r="O181" s="137">
        <v>9.6000000000000002E-2</v>
      </c>
      <c r="P181" s="137">
        <f>O181*H181</f>
        <v>0.48</v>
      </c>
      <c r="Q181" s="137">
        <v>6.0000000000000002E-5</v>
      </c>
      <c r="R181" s="137">
        <f>Q181*H181</f>
        <v>3.0000000000000003E-4</v>
      </c>
      <c r="S181" s="137">
        <v>0.05</v>
      </c>
      <c r="T181" s="138">
        <f>S181*H181</f>
        <v>0.25</v>
      </c>
      <c r="AH181" s="139" t="s">
        <v>124</v>
      </c>
      <c r="AJ181" s="139" t="s">
        <v>104</v>
      </c>
      <c r="AK181" s="139" t="s">
        <v>107</v>
      </c>
      <c r="AO181" s="13" t="s">
        <v>102</v>
      </c>
      <c r="AU181" s="140">
        <f>IF(N181="základná",J181,0)</f>
        <v>0</v>
      </c>
      <c r="AV181" s="140">
        <f>IF(N181="znížená",J181,0)</f>
        <v>0</v>
      </c>
      <c r="AW181" s="140">
        <f>IF(N181="zákl. prenesená",J181,0)</f>
        <v>0</v>
      </c>
      <c r="AX181" s="140">
        <f>IF(N181="zníž. prenesená",J181,0)</f>
        <v>0</v>
      </c>
      <c r="AY181" s="140">
        <f>IF(N181="nulová",J181,0)</f>
        <v>0</v>
      </c>
      <c r="AZ181" s="13" t="s">
        <v>107</v>
      </c>
      <c r="BA181" s="140">
        <f>ROUND(I181*H181,2)</f>
        <v>0</v>
      </c>
      <c r="BB181" s="13" t="s">
        <v>124</v>
      </c>
      <c r="BC181" s="139" t="s">
        <v>141</v>
      </c>
    </row>
    <row r="182" spans="2:55" s="11" customFormat="1" ht="22.95" customHeight="1" x14ac:dyDescent="0.3">
      <c r="B182" s="116"/>
      <c r="D182" s="117" t="s">
        <v>65</v>
      </c>
      <c r="E182" s="125" t="s">
        <v>226</v>
      </c>
      <c r="F182" s="301" t="s">
        <v>227</v>
      </c>
      <c r="J182" s="126">
        <f>BA182</f>
        <v>0</v>
      </c>
      <c r="L182" s="116"/>
      <c r="M182" s="120"/>
      <c r="P182" s="121">
        <f>P183</f>
        <v>223.98000000000002</v>
      </c>
      <c r="R182" s="121">
        <f>R183</f>
        <v>0</v>
      </c>
      <c r="T182" s="122">
        <f>T183</f>
        <v>6</v>
      </c>
      <c r="AH182" s="117" t="s">
        <v>110</v>
      </c>
      <c r="AJ182" s="123" t="s">
        <v>65</v>
      </c>
      <c r="AK182" s="123" t="s">
        <v>72</v>
      </c>
      <c r="AO182" s="117" t="s">
        <v>102</v>
      </c>
      <c r="BA182" s="124">
        <f>SUM(BA183:BA184)</f>
        <v>0</v>
      </c>
    </row>
    <row r="183" spans="2:55" s="1" customFormat="1" ht="28.5" customHeight="1" x14ac:dyDescent="0.25">
      <c r="B183" s="127"/>
      <c r="C183" s="128">
        <v>45</v>
      </c>
      <c r="D183" s="128" t="s">
        <v>104</v>
      </c>
      <c r="E183" s="129" t="s">
        <v>228</v>
      </c>
      <c r="F183" s="130" t="s">
        <v>229</v>
      </c>
      <c r="G183" s="131" t="s">
        <v>137</v>
      </c>
      <c r="H183" s="132">
        <v>60</v>
      </c>
      <c r="I183" s="133"/>
      <c r="J183" s="133">
        <f>ROUND(I183*H183,2)</f>
        <v>0</v>
      </c>
      <c r="K183" s="134"/>
      <c r="L183" s="25"/>
      <c r="M183" s="141" t="s">
        <v>1</v>
      </c>
      <c r="N183" s="142" t="s">
        <v>32</v>
      </c>
      <c r="O183" s="143">
        <v>3.7330000000000001</v>
      </c>
      <c r="P183" s="143">
        <f>O183*H183</f>
        <v>223.98000000000002</v>
      </c>
      <c r="Q183" s="143">
        <v>0</v>
      </c>
      <c r="R183" s="143">
        <f>Q183*H183</f>
        <v>0</v>
      </c>
      <c r="S183" s="143">
        <v>0.1</v>
      </c>
      <c r="T183" s="144">
        <f>S183*H183</f>
        <v>6</v>
      </c>
      <c r="AH183" s="139" t="s">
        <v>147</v>
      </c>
      <c r="AJ183" s="139" t="s">
        <v>104</v>
      </c>
      <c r="AK183" s="139" t="s">
        <v>107</v>
      </c>
      <c r="AO183" s="13" t="s">
        <v>102</v>
      </c>
      <c r="AU183" s="140">
        <f>IF(N183="základná",J183,0)</f>
        <v>0</v>
      </c>
      <c r="AV183" s="140">
        <f>IF(N183="znížená",J183,0)</f>
        <v>0</v>
      </c>
      <c r="AW183" s="140">
        <f>IF(N183="zákl. prenesená",J183,0)</f>
        <v>0</v>
      </c>
      <c r="AX183" s="140">
        <f>IF(N183="zníž. prenesená",J183,0)</f>
        <v>0</v>
      </c>
      <c r="AY183" s="140">
        <f>IF(N183="nulová",J183,0)</f>
        <v>0</v>
      </c>
      <c r="AZ183" s="13" t="s">
        <v>107</v>
      </c>
      <c r="BA183" s="140">
        <f>ROUND(I183*H183,2)</f>
        <v>0</v>
      </c>
      <c r="BB183" s="13" t="s">
        <v>147</v>
      </c>
      <c r="BC183" s="139" t="s">
        <v>148</v>
      </c>
    </row>
    <row r="184" spans="2:55" s="1" customFormat="1" ht="27" customHeight="1" x14ac:dyDescent="0.25">
      <c r="B184" s="127"/>
      <c r="C184" s="128">
        <v>46</v>
      </c>
      <c r="D184" s="128" t="s">
        <v>104</v>
      </c>
      <c r="E184" s="129" t="s">
        <v>230</v>
      </c>
      <c r="F184" s="130" t="s">
        <v>231</v>
      </c>
      <c r="G184" s="131" t="s">
        <v>137</v>
      </c>
      <c r="H184" s="132">
        <v>60</v>
      </c>
      <c r="I184" s="133"/>
      <c r="J184" s="133">
        <f>ROUND(I184*H184,2)</f>
        <v>0</v>
      </c>
      <c r="K184" s="134"/>
      <c r="L184" s="25"/>
      <c r="M184" s="135" t="s">
        <v>1</v>
      </c>
      <c r="N184" s="136" t="s">
        <v>32</v>
      </c>
      <c r="O184" s="137">
        <v>9.6000000000000002E-2</v>
      </c>
      <c r="P184" s="137">
        <f>O184*H184</f>
        <v>5.76</v>
      </c>
      <c r="Q184" s="137">
        <v>6.0000000000000002E-5</v>
      </c>
      <c r="R184" s="137">
        <f>Q184*H184</f>
        <v>3.5999999999999999E-3</v>
      </c>
      <c r="S184" s="137">
        <v>0.05</v>
      </c>
      <c r="T184" s="138">
        <f>S184*H184</f>
        <v>3</v>
      </c>
      <c r="AH184" s="139" t="s">
        <v>124</v>
      </c>
      <c r="AJ184" s="139" t="s">
        <v>104</v>
      </c>
      <c r="AK184" s="139" t="s">
        <v>107</v>
      </c>
      <c r="AO184" s="13" t="s">
        <v>102</v>
      </c>
      <c r="AU184" s="140">
        <f>IF(N184="základná",J184,0)</f>
        <v>0</v>
      </c>
      <c r="AV184" s="140">
        <f>IF(N184="znížená",J184,0)</f>
        <v>0</v>
      </c>
      <c r="AW184" s="140">
        <f>IF(N184="zákl. prenesená",J184,0)</f>
        <v>0</v>
      </c>
      <c r="AX184" s="140">
        <f>IF(N184="zníž. prenesená",J184,0)</f>
        <v>0</v>
      </c>
      <c r="AY184" s="140">
        <f>IF(N184="nulová",J184,0)</f>
        <v>0</v>
      </c>
      <c r="AZ184" s="13" t="s">
        <v>107</v>
      </c>
      <c r="BA184" s="140">
        <f>ROUND(I184*H184,2)</f>
        <v>0</v>
      </c>
      <c r="BB184" s="13" t="s">
        <v>124</v>
      </c>
      <c r="BC184" s="139" t="s">
        <v>141</v>
      </c>
    </row>
    <row r="185" spans="2:55" s="11" customFormat="1" ht="25.95" customHeight="1" x14ac:dyDescent="0.35">
      <c r="B185" s="116"/>
      <c r="D185" s="117" t="s">
        <v>65</v>
      </c>
      <c r="E185" s="118" t="s">
        <v>232</v>
      </c>
      <c r="F185" s="300" t="s">
        <v>233</v>
      </c>
      <c r="J185" s="119">
        <f>BA185</f>
        <v>0</v>
      </c>
      <c r="L185" s="116"/>
      <c r="M185" s="120"/>
      <c r="P185" s="121" t="e">
        <f>#REF!</f>
        <v>#REF!</v>
      </c>
      <c r="R185" s="121" t="e">
        <f>#REF!</f>
        <v>#REF!</v>
      </c>
      <c r="T185" s="122" t="e">
        <f>#REF!</f>
        <v>#REF!</v>
      </c>
      <c r="AH185" s="117" t="s">
        <v>110</v>
      </c>
      <c r="AJ185" s="123" t="s">
        <v>65</v>
      </c>
      <c r="AK185" s="123" t="s">
        <v>66</v>
      </c>
      <c r="AO185" s="117" t="s">
        <v>102</v>
      </c>
      <c r="BA185" s="124">
        <f>SUM(BA186:BA189)</f>
        <v>0</v>
      </c>
    </row>
    <row r="186" spans="2:55" s="1" customFormat="1" ht="342.75" customHeight="1" x14ac:dyDescent="0.25">
      <c r="B186" s="127"/>
      <c r="C186" s="128">
        <v>47</v>
      </c>
      <c r="D186" s="128" t="s">
        <v>104</v>
      </c>
      <c r="E186" s="129" t="s">
        <v>234</v>
      </c>
      <c r="F186" s="130" t="s">
        <v>1229</v>
      </c>
      <c r="G186" s="131" t="s">
        <v>105</v>
      </c>
      <c r="H186" s="132">
        <v>1</v>
      </c>
      <c r="I186" s="133"/>
      <c r="J186" s="133">
        <f>ROUND(I186*H186,2)</f>
        <v>0</v>
      </c>
      <c r="K186" s="134"/>
      <c r="L186" s="25"/>
      <c r="M186" s="141" t="s">
        <v>1</v>
      </c>
      <c r="N186" s="142" t="s">
        <v>32</v>
      </c>
      <c r="O186" s="143">
        <v>3.7330000000000001</v>
      </c>
      <c r="P186" s="143">
        <f>O186*H186</f>
        <v>3.7330000000000001</v>
      </c>
      <c r="Q186" s="143">
        <v>0</v>
      </c>
      <c r="R186" s="143">
        <f>Q186*H186</f>
        <v>0</v>
      </c>
      <c r="S186" s="143">
        <v>0.1</v>
      </c>
      <c r="T186" s="144">
        <f>S186*H186</f>
        <v>0.1</v>
      </c>
      <c r="AH186" s="139" t="s">
        <v>147</v>
      </c>
      <c r="AJ186" s="139" t="s">
        <v>104</v>
      </c>
      <c r="AK186" s="139" t="s">
        <v>107</v>
      </c>
      <c r="AO186" s="13" t="s">
        <v>102</v>
      </c>
      <c r="AU186" s="140">
        <f>IF(N186="základná",J186,0)</f>
        <v>0</v>
      </c>
      <c r="AV186" s="140">
        <f>IF(N186="znížená",J186,0)</f>
        <v>0</v>
      </c>
      <c r="AW186" s="140">
        <f>IF(N186="zákl. prenesená",J186,0)</f>
        <v>0</v>
      </c>
      <c r="AX186" s="140">
        <f>IF(N186="zníž. prenesená",J186,0)</f>
        <v>0</v>
      </c>
      <c r="AY186" s="140">
        <f>IF(N186="nulová",J186,0)</f>
        <v>0</v>
      </c>
      <c r="AZ186" s="13" t="s">
        <v>107</v>
      </c>
      <c r="BA186" s="140">
        <f>ROUND(I186*H186,2)</f>
        <v>0</v>
      </c>
      <c r="BB186" s="13" t="s">
        <v>147</v>
      </c>
      <c r="BC186" s="139" t="s">
        <v>148</v>
      </c>
    </row>
    <row r="187" spans="2:55" s="1" customFormat="1" ht="69.45" x14ac:dyDescent="0.25">
      <c r="B187" s="127"/>
      <c r="C187" s="128">
        <v>48</v>
      </c>
      <c r="D187" s="128" t="s">
        <v>104</v>
      </c>
      <c r="E187" s="129" t="s">
        <v>235</v>
      </c>
      <c r="F187" s="130" t="s">
        <v>1230</v>
      </c>
      <c r="G187" s="131" t="s">
        <v>105</v>
      </c>
      <c r="H187" s="132">
        <v>1</v>
      </c>
      <c r="I187" s="133"/>
      <c r="J187" s="133">
        <f>ROUND(I187*H187,2)</f>
        <v>0</v>
      </c>
      <c r="K187" s="134"/>
      <c r="L187" s="25"/>
      <c r="M187" s="135" t="s">
        <v>1</v>
      </c>
      <c r="N187" s="136" t="s">
        <v>32</v>
      </c>
      <c r="O187" s="137">
        <v>9.6000000000000002E-2</v>
      </c>
      <c r="P187" s="137">
        <f>O187*H187</f>
        <v>9.6000000000000002E-2</v>
      </c>
      <c r="Q187" s="137">
        <v>6.0000000000000002E-5</v>
      </c>
      <c r="R187" s="137">
        <f>Q187*H187</f>
        <v>6.0000000000000002E-5</v>
      </c>
      <c r="S187" s="137">
        <v>0.05</v>
      </c>
      <c r="T187" s="138">
        <f>S187*H187</f>
        <v>0.05</v>
      </c>
      <c r="AH187" s="139" t="s">
        <v>124</v>
      </c>
      <c r="AJ187" s="139" t="s">
        <v>104</v>
      </c>
      <c r="AK187" s="139" t="s">
        <v>107</v>
      </c>
      <c r="AO187" s="13" t="s">
        <v>102</v>
      </c>
      <c r="AU187" s="140">
        <f>IF(N187="základná",J187,0)</f>
        <v>0</v>
      </c>
      <c r="AV187" s="140">
        <f>IF(N187="znížená",J187,0)</f>
        <v>0</v>
      </c>
      <c r="AW187" s="140">
        <f>IF(N187="zákl. prenesená",J187,0)</f>
        <v>0</v>
      </c>
      <c r="AX187" s="140">
        <f>IF(N187="zníž. prenesená",J187,0)</f>
        <v>0</v>
      </c>
      <c r="AY187" s="140">
        <f>IF(N187="nulová",J187,0)</f>
        <v>0</v>
      </c>
      <c r="AZ187" s="13" t="s">
        <v>107</v>
      </c>
      <c r="BA187" s="140">
        <f>ROUND(I187*H187,2)</f>
        <v>0</v>
      </c>
      <c r="BB187" s="13" t="s">
        <v>124</v>
      </c>
      <c r="BC187" s="139" t="s">
        <v>141</v>
      </c>
    </row>
    <row r="188" spans="2:55" s="1" customFormat="1" ht="16.5" customHeight="1" x14ac:dyDescent="0.25">
      <c r="B188" s="127"/>
      <c r="C188" s="128">
        <v>49</v>
      </c>
      <c r="D188" s="128" t="s">
        <v>104</v>
      </c>
      <c r="E188" s="129" t="s">
        <v>1181</v>
      </c>
      <c r="F188" s="130" t="s">
        <v>236</v>
      </c>
      <c r="G188" s="131" t="s">
        <v>105</v>
      </c>
      <c r="H188" s="132">
        <v>1</v>
      </c>
      <c r="I188" s="133"/>
      <c r="J188" s="133">
        <f>ROUND(I188*H188,2)</f>
        <v>0</v>
      </c>
      <c r="K188" s="134"/>
      <c r="L188" s="25"/>
      <c r="M188" s="135" t="s">
        <v>1</v>
      </c>
      <c r="N188" s="136" t="s">
        <v>32</v>
      </c>
      <c r="O188" s="137">
        <v>9.6000000000000002E-2</v>
      </c>
      <c r="P188" s="137">
        <f>O188*H188</f>
        <v>9.6000000000000002E-2</v>
      </c>
      <c r="Q188" s="137">
        <v>6.0000000000000002E-5</v>
      </c>
      <c r="R188" s="137">
        <f>Q188*H188</f>
        <v>6.0000000000000002E-5</v>
      </c>
      <c r="S188" s="137">
        <v>0.05</v>
      </c>
      <c r="T188" s="138">
        <f>S188*H188</f>
        <v>0.05</v>
      </c>
      <c r="AH188" s="139" t="s">
        <v>124</v>
      </c>
      <c r="AJ188" s="139" t="s">
        <v>104</v>
      </c>
      <c r="AK188" s="139" t="s">
        <v>107</v>
      </c>
      <c r="AO188" s="13" t="s">
        <v>102</v>
      </c>
      <c r="AU188" s="140">
        <f>IF(N188="základná",J188,0)</f>
        <v>0</v>
      </c>
      <c r="AV188" s="140">
        <f>IF(N188="znížená",J188,0)</f>
        <v>0</v>
      </c>
      <c r="AW188" s="140">
        <f>IF(N188="zákl. prenesená",J188,0)</f>
        <v>0</v>
      </c>
      <c r="AX188" s="140">
        <f>IF(N188="zníž. prenesená",J188,0)</f>
        <v>0</v>
      </c>
      <c r="AY188" s="140">
        <f>IF(N188="nulová",J188,0)</f>
        <v>0</v>
      </c>
      <c r="AZ188" s="13" t="s">
        <v>107</v>
      </c>
      <c r="BA188" s="140">
        <f>ROUND(I188*H188,2)</f>
        <v>0</v>
      </c>
      <c r="BB188" s="13" t="s">
        <v>124</v>
      </c>
      <c r="BC188" s="139" t="s">
        <v>141</v>
      </c>
    </row>
    <row r="189" spans="2:55" s="1" customFormat="1" ht="23.15" x14ac:dyDescent="0.25">
      <c r="B189" s="127"/>
      <c r="C189" s="145">
        <v>50</v>
      </c>
      <c r="D189" s="145" t="s">
        <v>143</v>
      </c>
      <c r="E189" s="146" t="s">
        <v>237</v>
      </c>
      <c r="F189" s="147" t="s">
        <v>1269</v>
      </c>
      <c r="G189" s="148" t="s">
        <v>105</v>
      </c>
      <c r="H189" s="149">
        <v>1</v>
      </c>
      <c r="I189" s="150"/>
      <c r="J189" s="150">
        <f t="shared" ref="J189" si="104">ROUND(I189*H189,2)</f>
        <v>0</v>
      </c>
      <c r="K189" s="151"/>
      <c r="L189" s="152"/>
      <c r="M189" s="153" t="s">
        <v>1</v>
      </c>
      <c r="N189" s="154" t="s">
        <v>32</v>
      </c>
      <c r="O189" s="137">
        <v>0</v>
      </c>
      <c r="P189" s="137">
        <f t="shared" ref="P189" si="105">O189*H189</f>
        <v>0</v>
      </c>
      <c r="Q189" s="137">
        <v>2.0000000000000002E-5</v>
      </c>
      <c r="R189" s="137">
        <f t="shared" ref="R189" si="106">Q189*H189</f>
        <v>2.0000000000000002E-5</v>
      </c>
      <c r="S189" s="137">
        <v>0</v>
      </c>
      <c r="T189" s="138">
        <f t="shared" ref="T189" si="107">S189*H189</f>
        <v>0</v>
      </c>
      <c r="AH189" s="139" t="s">
        <v>116</v>
      </c>
      <c r="AJ189" s="139" t="s">
        <v>143</v>
      </c>
      <c r="AK189" s="139" t="s">
        <v>107</v>
      </c>
      <c r="AO189" s="13" t="s">
        <v>102</v>
      </c>
      <c r="AU189" s="140">
        <f t="shared" ref="AU189" si="108">IF(N189="základná",J189,0)</f>
        <v>0</v>
      </c>
      <c r="AV189" s="140">
        <f t="shared" ref="AV189" si="109">IF(N189="znížená",J189,0)</f>
        <v>0</v>
      </c>
      <c r="AW189" s="140">
        <f t="shared" ref="AW189" si="110">IF(N189="zákl. prenesená",J189,0)</f>
        <v>0</v>
      </c>
      <c r="AX189" s="140">
        <f t="shared" ref="AX189" si="111">IF(N189="zníž. prenesená",J189,0)</f>
        <v>0</v>
      </c>
      <c r="AY189" s="140">
        <f t="shared" ref="AY189" si="112">IF(N189="nulová",J189,0)</f>
        <v>0</v>
      </c>
      <c r="AZ189" s="13" t="s">
        <v>107</v>
      </c>
      <c r="BA189" s="140">
        <f t="shared" ref="BA189" si="113">ROUND(I189*H189,2)</f>
        <v>0</v>
      </c>
      <c r="BB189" s="13" t="s">
        <v>106</v>
      </c>
      <c r="BC189" s="139" t="s">
        <v>157</v>
      </c>
    </row>
    <row r="193" spans="10:10" x14ac:dyDescent="0.25">
      <c r="J193" s="360"/>
    </row>
  </sheetData>
  <autoFilter ref="C126:K177" xr:uid="{00000000-0009-0000-0000-000001000000}"/>
  <mergeCells count="9">
    <mergeCell ref="E87:H87"/>
    <mergeCell ref="E117:H117"/>
    <mergeCell ref="E119:H119"/>
    <mergeCell ref="L2:U2"/>
    <mergeCell ref="E7:H7"/>
    <mergeCell ref="E9:H9"/>
    <mergeCell ref="E18:H18"/>
    <mergeCell ref="E27:H27"/>
    <mergeCell ref="E85:H85"/>
  </mergeCells>
  <phoneticPr fontId="0" type="noConversion"/>
  <pageMargins left="0.39374999999999999" right="0.39374999999999999" top="0.39374999999999999" bottom="0.39374999999999999" header="0" footer="0"/>
  <pageSetup paperSize="9" scale="88" fitToHeight="100" orientation="portrait" blackAndWhite="1" r:id="rId1"/>
  <headerFoot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E1E4A-A135-4D32-B737-61A1CDE097C9}">
  <sheetPr>
    <pageSetUpPr fitToPage="1"/>
  </sheetPr>
  <dimension ref="B2:BG199"/>
  <sheetViews>
    <sheetView showGridLines="0" zoomScaleNormal="100" workbookViewId="0">
      <selection activeCell="W128" sqref="W128"/>
    </sheetView>
  </sheetViews>
  <sheetFormatPr defaultRowHeight="10.3" x14ac:dyDescent="0.25"/>
  <cols>
    <col min="1" max="1" width="8.36328125" customWidth="1"/>
    <col min="2" max="2" width="1.1796875" customWidth="1"/>
    <col min="3" max="3" width="4.1796875" customWidth="1"/>
    <col min="4" max="4" width="4.36328125" customWidth="1"/>
    <col min="5" max="5" width="17.1796875" customWidth="1"/>
    <col min="6" max="6" width="50.81640625" customWidth="1"/>
    <col min="7" max="7" width="7.453125" customWidth="1"/>
    <col min="8" max="8" width="14" customWidth="1"/>
    <col min="9" max="9" width="15.81640625" customWidth="1"/>
    <col min="10" max="10" width="22.36328125" customWidth="1"/>
    <col min="11" max="11" width="22.36328125" hidden="1" customWidth="1"/>
    <col min="12" max="12" width="9.36328125" customWidth="1"/>
    <col min="13" max="13" width="10.81640625" hidden="1" customWidth="1"/>
    <col min="14" max="14" width="0" hidden="1" customWidth="1"/>
    <col min="15" max="20" width="14.1796875" hidden="1" customWidth="1"/>
    <col min="21" max="21" width="16.36328125" hidden="1" customWidth="1"/>
    <col min="22" max="22" width="16.36328125" customWidth="1"/>
    <col min="23" max="23" width="11" customWidth="1"/>
    <col min="24" max="24" width="15" customWidth="1"/>
    <col min="25" max="25" width="16.36328125" customWidth="1"/>
    <col min="37" max="37" width="9.36328125" customWidth="1"/>
    <col min="38" max="56" width="9.36328125" hidden="1" customWidth="1"/>
    <col min="57" max="57" width="11.36328125" hidden="1" customWidth="1"/>
    <col min="58" max="59" width="9.36328125" hidden="1" customWidth="1"/>
    <col min="60" max="60" width="9.36328125" customWidth="1"/>
  </cols>
  <sheetData>
    <row r="2" spans="2:40" ht="37" customHeight="1" x14ac:dyDescent="0.25">
      <c r="L2" s="391" t="s">
        <v>5</v>
      </c>
      <c r="M2" s="392"/>
      <c r="N2" s="392"/>
      <c r="O2" s="392"/>
      <c r="P2" s="392"/>
      <c r="Q2" s="392"/>
      <c r="R2" s="392"/>
      <c r="S2" s="392"/>
      <c r="T2" s="392"/>
      <c r="U2" s="392"/>
      <c r="AN2" s="13" t="s">
        <v>73</v>
      </c>
    </row>
    <row r="3" spans="2:40" ht="7" customHeight="1" x14ac:dyDescent="0.25">
      <c r="B3" s="14"/>
      <c r="C3" s="15"/>
      <c r="D3" s="15"/>
      <c r="E3" s="15"/>
      <c r="F3" s="15"/>
      <c r="G3" s="15"/>
      <c r="H3" s="15"/>
      <c r="I3" s="15"/>
      <c r="J3" s="15"/>
      <c r="K3" s="15"/>
      <c r="L3" s="16"/>
      <c r="AN3" s="13" t="s">
        <v>66</v>
      </c>
    </row>
    <row r="4" spans="2:40" ht="25" customHeight="1" x14ac:dyDescent="0.25">
      <c r="B4" s="16"/>
      <c r="D4" s="17" t="s">
        <v>74</v>
      </c>
      <c r="L4" s="16"/>
      <c r="M4" s="80" t="s">
        <v>9</v>
      </c>
      <c r="AN4" s="13" t="s">
        <v>3</v>
      </c>
    </row>
    <row r="5" spans="2:40" ht="7" customHeight="1" x14ac:dyDescent="0.25">
      <c r="B5" s="16"/>
      <c r="L5" s="16"/>
    </row>
    <row r="6" spans="2:40" ht="12" customHeight="1" x14ac:dyDescent="0.25">
      <c r="B6" s="16"/>
      <c r="D6" s="22" t="s">
        <v>12</v>
      </c>
      <c r="L6" s="16"/>
    </row>
    <row r="7" spans="2:40" ht="16.5" customHeight="1" x14ac:dyDescent="0.25">
      <c r="B7" s="16"/>
      <c r="E7" s="426" t="str">
        <f>'Rekapitulácia stavby'!K6</f>
        <v>Rekonštrukcia a revitalizácia jestvujúcej plochy B</v>
      </c>
      <c r="F7" s="427"/>
      <c r="G7" s="427"/>
      <c r="H7" s="427"/>
      <c r="L7" s="16"/>
    </row>
    <row r="8" spans="2:40" s="1" customFormat="1" ht="12" customHeight="1" x14ac:dyDescent="0.25">
      <c r="B8" s="25"/>
      <c r="D8" s="22" t="s">
        <v>75</v>
      </c>
      <c r="L8" s="25"/>
    </row>
    <row r="9" spans="2:40" s="1" customFormat="1" ht="16.5" customHeight="1" x14ac:dyDescent="0.25">
      <c r="B9" s="25"/>
      <c r="E9" s="409" t="s">
        <v>1224</v>
      </c>
      <c r="F9" s="425"/>
      <c r="G9" s="425"/>
      <c r="H9" s="425"/>
      <c r="L9" s="25"/>
    </row>
    <row r="10" spans="2:40" s="1" customFormat="1" x14ac:dyDescent="0.25">
      <c r="B10" s="25"/>
      <c r="L10" s="25"/>
    </row>
    <row r="11" spans="2:40" s="1" customFormat="1" ht="12" customHeight="1" x14ac:dyDescent="0.25">
      <c r="B11" s="25"/>
      <c r="D11" s="22" t="s">
        <v>13</v>
      </c>
      <c r="F11" s="20" t="s">
        <v>1</v>
      </c>
      <c r="I11" s="22" t="s">
        <v>14</v>
      </c>
      <c r="J11" s="20" t="s">
        <v>1</v>
      </c>
      <c r="L11" s="25"/>
    </row>
    <row r="12" spans="2:40" s="1" customFormat="1" ht="12" customHeight="1" x14ac:dyDescent="0.25">
      <c r="B12" s="25"/>
      <c r="D12" s="22" t="s">
        <v>15</v>
      </c>
      <c r="F12" s="20" t="str">
        <f>'Rekapitulácia stavby'!K8</f>
        <v>Orechová Potôň</v>
      </c>
      <c r="I12" s="22" t="s">
        <v>17</v>
      </c>
      <c r="J12" s="48">
        <f>'Rekapitulácia stavby'!AN8</f>
        <v>45713</v>
      </c>
      <c r="L12" s="25"/>
    </row>
    <row r="13" spans="2:40" s="1" customFormat="1" ht="10.95" customHeight="1" x14ac:dyDescent="0.25">
      <c r="B13" s="25"/>
      <c r="L13" s="25"/>
    </row>
    <row r="14" spans="2:40" s="1" customFormat="1" ht="12" customHeight="1" x14ac:dyDescent="0.25">
      <c r="B14" s="25"/>
      <c r="D14" s="22" t="s">
        <v>18</v>
      </c>
      <c r="I14" s="22" t="s">
        <v>19</v>
      </c>
      <c r="J14" s="20" t="str">
        <f>IF('Rekapitulácia stavby'!AN10="","",'Rekapitulácia stavby'!AN10)</f>
        <v/>
      </c>
      <c r="L14" s="25"/>
    </row>
    <row r="15" spans="2:40" s="1" customFormat="1" ht="18" customHeight="1" x14ac:dyDescent="0.25">
      <c r="B15" s="25"/>
      <c r="E15" s="20" t="str">
        <f>IF('Rekapitulácia stavby'!E11="","",'Rekapitulácia stavby'!E11)</f>
        <v>Výcvikové zariadenia pre vodičov s.r.o.</v>
      </c>
      <c r="I15" s="22" t="s">
        <v>20</v>
      </c>
      <c r="J15" s="20" t="str">
        <f>IF('Rekapitulácia stavby'!AN11="","",'Rekapitulácia stavby'!AN11)</f>
        <v/>
      </c>
      <c r="L15" s="25"/>
    </row>
    <row r="16" spans="2:40" s="1" customFormat="1" ht="7" customHeight="1" x14ac:dyDescent="0.25">
      <c r="B16" s="25"/>
      <c r="L16" s="25"/>
    </row>
    <row r="17" spans="2:12" s="1" customFormat="1" ht="12" customHeight="1" x14ac:dyDescent="0.25">
      <c r="B17" s="25"/>
      <c r="D17" s="22" t="s">
        <v>21</v>
      </c>
      <c r="I17" s="22" t="s">
        <v>19</v>
      </c>
      <c r="J17" s="20" t="str">
        <f>'Rekapitulácia stavby'!AN13</f>
        <v/>
      </c>
      <c r="L17" s="25"/>
    </row>
    <row r="18" spans="2:12" s="1" customFormat="1" ht="18" customHeight="1" x14ac:dyDescent="0.25">
      <c r="B18" s="25"/>
      <c r="E18" s="419" t="str">
        <f>'Rekapitulácia stavby'!E14</f>
        <v xml:space="preserve"> </v>
      </c>
      <c r="F18" s="419"/>
      <c r="G18" s="419"/>
      <c r="H18" s="419"/>
      <c r="I18" s="22" t="s">
        <v>20</v>
      </c>
      <c r="J18" s="20" t="str">
        <f>'Rekapitulácia stavby'!AN14</f>
        <v/>
      </c>
      <c r="L18" s="25"/>
    </row>
    <row r="19" spans="2:12" s="1" customFormat="1" ht="7" customHeight="1" x14ac:dyDescent="0.25">
      <c r="B19" s="25"/>
      <c r="L19" s="25"/>
    </row>
    <row r="20" spans="2:12" s="1" customFormat="1" ht="12" customHeight="1" x14ac:dyDescent="0.25">
      <c r="B20" s="25"/>
      <c r="D20" s="22" t="s">
        <v>22</v>
      </c>
      <c r="I20" s="22" t="s">
        <v>19</v>
      </c>
      <c r="J20" s="20" t="str">
        <f>IF('Rekapitulácia stavby'!AN16="","",'Rekapitulácia stavby'!AN16)</f>
        <v/>
      </c>
      <c r="L20" s="25"/>
    </row>
    <row r="21" spans="2:12" s="1" customFormat="1" ht="18" customHeight="1" x14ac:dyDescent="0.25">
      <c r="B21" s="25"/>
      <c r="E21" s="20" t="str">
        <f>IF('Rekapitulácia stavby'!E17="","",'Rekapitulácia stavby'!E17)</f>
        <v>A33 s.r.o.</v>
      </c>
      <c r="I21" s="22" t="s">
        <v>20</v>
      </c>
      <c r="J21" s="20" t="str">
        <f>IF('Rekapitulácia stavby'!AN17="","",'Rekapitulácia stavby'!AN17)</f>
        <v/>
      </c>
      <c r="L21" s="25"/>
    </row>
    <row r="22" spans="2:12" s="1" customFormat="1" ht="7" customHeight="1" x14ac:dyDescent="0.25">
      <c r="B22" s="25"/>
      <c r="L22" s="25"/>
    </row>
    <row r="23" spans="2:12" s="1" customFormat="1" ht="12" customHeight="1" x14ac:dyDescent="0.25">
      <c r="B23" s="25"/>
      <c r="D23" s="22" t="s">
        <v>23</v>
      </c>
      <c r="I23" s="22" t="s">
        <v>19</v>
      </c>
      <c r="J23" s="20" t="str">
        <f>IF('Rekapitulácia stavby'!AN19="","",'Rekapitulácia stavby'!AN19)</f>
        <v/>
      </c>
      <c r="L23" s="25"/>
    </row>
    <row r="24" spans="2:12" s="1" customFormat="1" ht="18" customHeight="1" x14ac:dyDescent="0.25">
      <c r="B24" s="25"/>
      <c r="E24" s="20" t="str">
        <f>IF('Rekapitulácia stavby'!E20="","",'Rekapitulácia stavby'!E20)</f>
        <v xml:space="preserve"> </v>
      </c>
      <c r="I24" s="22" t="s">
        <v>20</v>
      </c>
      <c r="J24" s="20" t="str">
        <f>IF('Rekapitulácia stavby'!AN20="","",'Rekapitulácia stavby'!AN20)</f>
        <v/>
      </c>
      <c r="L24" s="25"/>
    </row>
    <row r="25" spans="2:12" s="1" customFormat="1" ht="7" customHeight="1" x14ac:dyDescent="0.25">
      <c r="B25" s="25"/>
      <c r="L25" s="25"/>
    </row>
    <row r="26" spans="2:12" s="1" customFormat="1" ht="12" customHeight="1" x14ac:dyDescent="0.25">
      <c r="B26" s="25"/>
      <c r="D26" s="22" t="s">
        <v>25</v>
      </c>
      <c r="L26" s="25"/>
    </row>
    <row r="27" spans="2:12" s="7" customFormat="1" ht="16.5" customHeight="1" x14ac:dyDescent="0.25">
      <c r="B27" s="81"/>
      <c r="E27" s="421" t="s">
        <v>1</v>
      </c>
      <c r="F27" s="421"/>
      <c r="G27" s="421"/>
      <c r="H27" s="421"/>
      <c r="L27" s="81"/>
    </row>
    <row r="28" spans="2:12" s="1" customFormat="1" ht="7" customHeight="1" x14ac:dyDescent="0.25">
      <c r="B28" s="25"/>
      <c r="L28" s="25"/>
    </row>
    <row r="29" spans="2:12" s="1" customFormat="1" ht="7" customHeight="1" x14ac:dyDescent="0.25">
      <c r="B29" s="25"/>
      <c r="D29" s="49"/>
      <c r="E29" s="49"/>
      <c r="F29" s="49"/>
      <c r="G29" s="49"/>
      <c r="H29" s="49"/>
      <c r="I29" s="49"/>
      <c r="J29" s="49"/>
      <c r="K29" s="49"/>
      <c r="L29" s="25"/>
    </row>
    <row r="30" spans="2:12" s="1" customFormat="1" ht="25.4" customHeight="1" x14ac:dyDescent="0.25">
      <c r="B30" s="25"/>
      <c r="D30" s="82" t="s">
        <v>26</v>
      </c>
      <c r="J30" s="62">
        <f>ROUND(J123, 2)</f>
        <v>0</v>
      </c>
      <c r="L30" s="25"/>
    </row>
    <row r="31" spans="2:12" s="1" customFormat="1" ht="7" customHeight="1" x14ac:dyDescent="0.25">
      <c r="B31" s="25"/>
      <c r="D31" s="49"/>
      <c r="E31" s="49"/>
      <c r="F31" s="49"/>
      <c r="G31" s="49"/>
      <c r="H31" s="49"/>
      <c r="I31" s="49"/>
      <c r="J31" s="49"/>
      <c r="K31" s="49"/>
      <c r="L31" s="25"/>
    </row>
    <row r="32" spans="2:12" s="1" customFormat="1" ht="14.5" customHeight="1" x14ac:dyDescent="0.25">
      <c r="B32" s="25"/>
      <c r="F32" s="28" t="s">
        <v>28</v>
      </c>
      <c r="I32" s="28" t="s">
        <v>27</v>
      </c>
      <c r="J32" s="28" t="s">
        <v>29</v>
      </c>
      <c r="L32" s="25"/>
    </row>
    <row r="33" spans="2:12" s="1" customFormat="1" ht="14.5" customHeight="1" x14ac:dyDescent="0.25">
      <c r="B33" s="25"/>
      <c r="D33" s="51" t="s">
        <v>30</v>
      </c>
      <c r="E33" s="30" t="s">
        <v>31</v>
      </c>
      <c r="F33" s="83">
        <f>ROUND((SUM(AY123:AY198)),  2)</f>
        <v>0</v>
      </c>
      <c r="G33" s="84"/>
      <c r="H33" s="84"/>
      <c r="I33" s="85">
        <v>0.23</v>
      </c>
      <c r="J33" s="83">
        <f>ROUND(((SUM(AY123:AY198))*I33),  2)</f>
        <v>0</v>
      </c>
      <c r="L33" s="25"/>
    </row>
    <row r="34" spans="2:12" s="1" customFormat="1" ht="14.5" customHeight="1" x14ac:dyDescent="0.25">
      <c r="B34" s="25"/>
      <c r="E34" s="30" t="s">
        <v>32</v>
      </c>
      <c r="F34" s="86">
        <f>ROUND((SUM(AZ123:AZ198)),  2)</f>
        <v>0</v>
      </c>
      <c r="I34" s="87">
        <v>0.23</v>
      </c>
      <c r="J34" s="86">
        <f>ROUND(((SUM(AZ123:AZ198))*I34),  2)</f>
        <v>0</v>
      </c>
      <c r="L34" s="25"/>
    </row>
    <row r="35" spans="2:12" s="1" customFormat="1" ht="14.5" hidden="1" customHeight="1" x14ac:dyDescent="0.25">
      <c r="B35" s="25"/>
      <c r="E35" s="22" t="s">
        <v>33</v>
      </c>
      <c r="F35" s="86">
        <f>ROUND((SUM(BA123:BA198)),  2)</f>
        <v>0</v>
      </c>
      <c r="I35" s="87">
        <v>0.23</v>
      </c>
      <c r="J35" s="86">
        <f>0</f>
        <v>0</v>
      </c>
      <c r="L35" s="25"/>
    </row>
    <row r="36" spans="2:12" s="1" customFormat="1" ht="14.5" hidden="1" customHeight="1" x14ac:dyDescent="0.25">
      <c r="B36" s="25"/>
      <c r="E36" s="22" t="s">
        <v>34</v>
      </c>
      <c r="F36" s="86">
        <f>ROUND((SUM(BB123:BB198)),  2)</f>
        <v>0</v>
      </c>
      <c r="I36" s="87">
        <v>0.23</v>
      </c>
      <c r="J36" s="86">
        <f>0</f>
        <v>0</v>
      </c>
      <c r="L36" s="25"/>
    </row>
    <row r="37" spans="2:12" s="1" customFormat="1" ht="14.5" hidden="1" customHeight="1" x14ac:dyDescent="0.25">
      <c r="B37" s="25"/>
      <c r="E37" s="30" t="s">
        <v>35</v>
      </c>
      <c r="F37" s="83">
        <f>ROUND((SUM(BC123:BC198)),  2)</f>
        <v>0</v>
      </c>
      <c r="G37" s="84"/>
      <c r="H37" s="84"/>
      <c r="I37" s="85">
        <v>0</v>
      </c>
      <c r="J37" s="83">
        <f>0</f>
        <v>0</v>
      </c>
      <c r="L37" s="25"/>
    </row>
    <row r="38" spans="2:12" s="1" customFormat="1" ht="7" customHeight="1" x14ac:dyDescent="0.25">
      <c r="B38" s="25"/>
      <c r="L38" s="25"/>
    </row>
    <row r="39" spans="2:12" s="1" customFormat="1" ht="25.4" customHeight="1" x14ac:dyDescent="0.25">
      <c r="B39" s="25"/>
      <c r="C39" s="88"/>
      <c r="D39" s="89" t="s">
        <v>36</v>
      </c>
      <c r="E39" s="53"/>
      <c r="F39" s="53"/>
      <c r="G39" s="90" t="s">
        <v>37</v>
      </c>
      <c r="H39" s="91" t="s">
        <v>38</v>
      </c>
      <c r="I39" s="53"/>
      <c r="J39" s="92">
        <f>SUM(J30:J37)</f>
        <v>0</v>
      </c>
      <c r="K39" s="93"/>
      <c r="L39" s="25"/>
    </row>
    <row r="40" spans="2:12" s="1" customFormat="1" ht="14.5" customHeight="1" x14ac:dyDescent="0.25">
      <c r="B40" s="25"/>
      <c r="L40" s="25"/>
    </row>
    <row r="41" spans="2:12" ht="14.5" customHeight="1" x14ac:dyDescent="0.25">
      <c r="B41" s="16"/>
      <c r="L41" s="16"/>
    </row>
    <row r="42" spans="2:12" ht="14.5" customHeight="1" x14ac:dyDescent="0.25">
      <c r="B42" s="16"/>
      <c r="L42" s="16"/>
    </row>
    <row r="43" spans="2:12" ht="14.5" customHeight="1" x14ac:dyDescent="0.25">
      <c r="B43" s="16"/>
      <c r="L43" s="16"/>
    </row>
    <row r="44" spans="2:12" ht="14.5" customHeight="1" x14ac:dyDescent="0.25">
      <c r="B44" s="16"/>
      <c r="L44" s="16"/>
    </row>
    <row r="45" spans="2:12" ht="14.5" customHeight="1" x14ac:dyDescent="0.25">
      <c r="B45" s="16"/>
      <c r="L45" s="16"/>
    </row>
    <row r="46" spans="2:12" ht="14.5" customHeight="1" x14ac:dyDescent="0.25">
      <c r="B46" s="16"/>
      <c r="L46" s="16"/>
    </row>
    <row r="47" spans="2:12" ht="14.5" customHeight="1" x14ac:dyDescent="0.25">
      <c r="B47" s="16"/>
      <c r="L47" s="16"/>
    </row>
    <row r="48" spans="2:12" ht="14.5" customHeight="1" x14ac:dyDescent="0.25">
      <c r="B48" s="16"/>
      <c r="L48" s="16"/>
    </row>
    <row r="49" spans="2:12" ht="14.5" customHeight="1" x14ac:dyDescent="0.25">
      <c r="B49" s="16"/>
      <c r="L49" s="16"/>
    </row>
    <row r="50" spans="2:12" s="1" customFormat="1" ht="14.5" customHeight="1" x14ac:dyDescent="0.25">
      <c r="B50" s="25"/>
      <c r="D50" s="37" t="s">
        <v>39</v>
      </c>
      <c r="E50" s="38"/>
      <c r="F50" s="38"/>
      <c r="G50" s="37" t="s">
        <v>40</v>
      </c>
      <c r="H50" s="38"/>
      <c r="I50" s="38"/>
      <c r="J50" s="38"/>
      <c r="K50" s="38"/>
      <c r="L50" s="25"/>
    </row>
    <row r="51" spans="2:12" x14ac:dyDescent="0.25">
      <c r="B51" s="16"/>
      <c r="L51" s="16"/>
    </row>
    <row r="52" spans="2:12" x14ac:dyDescent="0.25">
      <c r="B52" s="16"/>
      <c r="L52" s="16"/>
    </row>
    <row r="53" spans="2:12" x14ac:dyDescent="0.25">
      <c r="B53" s="16"/>
      <c r="L53" s="16"/>
    </row>
    <row r="54" spans="2:12" x14ac:dyDescent="0.25">
      <c r="B54" s="16"/>
      <c r="L54" s="16"/>
    </row>
    <row r="55" spans="2:12" x14ac:dyDescent="0.25">
      <c r="B55" s="16"/>
      <c r="L55" s="16"/>
    </row>
    <row r="56" spans="2:12" x14ac:dyDescent="0.25">
      <c r="B56" s="16"/>
      <c r="L56" s="16"/>
    </row>
    <row r="57" spans="2:12" x14ac:dyDescent="0.25">
      <c r="B57" s="16"/>
      <c r="L57" s="16"/>
    </row>
    <row r="58" spans="2:12" x14ac:dyDescent="0.25">
      <c r="B58" s="16"/>
      <c r="L58" s="16"/>
    </row>
    <row r="59" spans="2:12" x14ac:dyDescent="0.25">
      <c r="B59" s="16"/>
      <c r="L59" s="16"/>
    </row>
    <row r="60" spans="2:12" x14ac:dyDescent="0.25">
      <c r="B60" s="16"/>
      <c r="L60" s="16"/>
    </row>
    <row r="61" spans="2:12" s="1" customFormat="1" ht="12.45" x14ac:dyDescent="0.25">
      <c r="B61" s="25"/>
      <c r="D61" s="39" t="s">
        <v>41</v>
      </c>
      <c r="E61" s="27"/>
      <c r="F61" s="94" t="s">
        <v>42</v>
      </c>
      <c r="G61" s="39" t="s">
        <v>41</v>
      </c>
      <c r="H61" s="27"/>
      <c r="I61" s="27"/>
      <c r="J61" s="95" t="s">
        <v>42</v>
      </c>
      <c r="K61" s="27"/>
      <c r="L61" s="25"/>
    </row>
    <row r="62" spans="2:12" x14ac:dyDescent="0.25">
      <c r="B62" s="16"/>
      <c r="L62" s="16"/>
    </row>
    <row r="63" spans="2:12" x14ac:dyDescent="0.25">
      <c r="B63" s="16"/>
      <c r="L63" s="16"/>
    </row>
    <row r="64" spans="2:12" x14ac:dyDescent="0.25">
      <c r="B64" s="16"/>
      <c r="L64" s="16"/>
    </row>
    <row r="65" spans="2:12" s="1" customFormat="1" ht="12.45" x14ac:dyDescent="0.25">
      <c r="B65" s="25"/>
      <c r="D65" s="37" t="s">
        <v>43</v>
      </c>
      <c r="E65" s="38"/>
      <c r="F65" s="38"/>
      <c r="G65" s="37" t="s">
        <v>44</v>
      </c>
      <c r="H65" s="38"/>
      <c r="I65" s="38"/>
      <c r="J65" s="38"/>
      <c r="K65" s="38"/>
      <c r="L65" s="25"/>
    </row>
    <row r="66" spans="2:12" x14ac:dyDescent="0.25">
      <c r="B66" s="16"/>
      <c r="L66" s="16"/>
    </row>
    <row r="67" spans="2:12" x14ac:dyDescent="0.25">
      <c r="B67" s="16"/>
      <c r="L67" s="16"/>
    </row>
    <row r="68" spans="2:12" x14ac:dyDescent="0.25">
      <c r="B68" s="16"/>
      <c r="L68" s="16"/>
    </row>
    <row r="69" spans="2:12" x14ac:dyDescent="0.25">
      <c r="B69" s="16"/>
      <c r="L69" s="16"/>
    </row>
    <row r="70" spans="2:12" x14ac:dyDescent="0.25">
      <c r="B70" s="16"/>
      <c r="L70" s="16"/>
    </row>
    <row r="71" spans="2:12" x14ac:dyDescent="0.25">
      <c r="B71" s="16"/>
      <c r="L71" s="16"/>
    </row>
    <row r="72" spans="2:12" x14ac:dyDescent="0.25">
      <c r="B72" s="16"/>
      <c r="L72" s="16"/>
    </row>
    <row r="73" spans="2:12" x14ac:dyDescent="0.25">
      <c r="B73" s="16"/>
      <c r="L73" s="16"/>
    </row>
    <row r="74" spans="2:12" x14ac:dyDescent="0.25">
      <c r="B74" s="16"/>
      <c r="L74" s="16"/>
    </row>
    <row r="75" spans="2:12" x14ac:dyDescent="0.25">
      <c r="B75" s="16"/>
      <c r="L75" s="16"/>
    </row>
    <row r="76" spans="2:12" s="1" customFormat="1" ht="12.45" x14ac:dyDescent="0.25">
      <c r="B76" s="25"/>
      <c r="D76" s="39" t="s">
        <v>41</v>
      </c>
      <c r="E76" s="27"/>
      <c r="F76" s="94" t="s">
        <v>42</v>
      </c>
      <c r="G76" s="39" t="s">
        <v>41</v>
      </c>
      <c r="H76" s="27"/>
      <c r="I76" s="27"/>
      <c r="J76" s="95" t="s">
        <v>42</v>
      </c>
      <c r="K76" s="27"/>
      <c r="L76" s="25"/>
    </row>
    <row r="77" spans="2:12" s="1" customFormat="1" ht="14.5" customHeight="1" x14ac:dyDescent="0.25">
      <c r="B77" s="40"/>
      <c r="C77" s="41"/>
      <c r="D77" s="41"/>
      <c r="E77" s="41"/>
      <c r="F77" s="41"/>
      <c r="G77" s="41"/>
      <c r="H77" s="41"/>
      <c r="I77" s="41"/>
      <c r="J77" s="41"/>
      <c r="K77" s="41"/>
      <c r="L77" s="25"/>
    </row>
    <row r="78" spans="2:12" hidden="1" x14ac:dyDescent="0.25"/>
    <row r="79" spans="2:12" hidden="1" x14ac:dyDescent="0.25"/>
    <row r="80" spans="2:12" hidden="1" x14ac:dyDescent="0.25"/>
    <row r="81" spans="2:41" s="1" customFormat="1" ht="7" hidden="1" customHeight="1" x14ac:dyDescent="0.25">
      <c r="B81" s="42"/>
      <c r="C81" s="43"/>
      <c r="D81" s="43"/>
      <c r="E81" s="43"/>
      <c r="F81" s="43"/>
      <c r="G81" s="43"/>
      <c r="H81" s="43"/>
      <c r="I81" s="43"/>
      <c r="J81" s="43"/>
      <c r="K81" s="43"/>
      <c r="L81" s="25"/>
    </row>
    <row r="82" spans="2:41" s="1" customFormat="1" ht="25" hidden="1" customHeight="1" x14ac:dyDescent="0.25">
      <c r="B82" s="25"/>
      <c r="C82" s="17" t="s">
        <v>76</v>
      </c>
      <c r="L82" s="25"/>
    </row>
    <row r="83" spans="2:41" s="1" customFormat="1" ht="7" hidden="1" customHeight="1" x14ac:dyDescent="0.25">
      <c r="B83" s="25"/>
      <c r="L83" s="25"/>
    </row>
    <row r="84" spans="2:41" s="1" customFormat="1" ht="12" hidden="1" customHeight="1" x14ac:dyDescent="0.25">
      <c r="B84" s="25"/>
      <c r="C84" s="22" t="s">
        <v>12</v>
      </c>
      <c r="L84" s="25"/>
    </row>
    <row r="85" spans="2:41" s="1" customFormat="1" ht="16.5" hidden="1" customHeight="1" x14ac:dyDescent="0.25">
      <c r="B85" s="25"/>
      <c r="E85" s="426" t="str">
        <f>E7</f>
        <v>Rekonštrukcia a revitalizácia jestvujúcej plochy B</v>
      </c>
      <c r="F85" s="427"/>
      <c r="G85" s="427"/>
      <c r="H85" s="427"/>
      <c r="L85" s="25"/>
    </row>
    <row r="86" spans="2:41" s="1" customFormat="1" ht="12" hidden="1" customHeight="1" x14ac:dyDescent="0.25">
      <c r="B86" s="25"/>
      <c r="C86" s="22" t="s">
        <v>75</v>
      </c>
      <c r="L86" s="25"/>
    </row>
    <row r="87" spans="2:41" s="1" customFormat="1" ht="16.5" hidden="1" customHeight="1" x14ac:dyDescent="0.25">
      <c r="B87" s="25"/>
      <c r="E87" s="409" t="str">
        <f>E9</f>
        <v>SO 07.D Dopravné riešenie</v>
      </c>
      <c r="F87" s="425"/>
      <c r="G87" s="425"/>
      <c r="H87" s="425"/>
      <c r="L87" s="25"/>
    </row>
    <row r="88" spans="2:41" s="1" customFormat="1" ht="7" hidden="1" customHeight="1" x14ac:dyDescent="0.25">
      <c r="B88" s="25"/>
      <c r="L88" s="25"/>
    </row>
    <row r="89" spans="2:41" s="1" customFormat="1" ht="12" hidden="1" customHeight="1" x14ac:dyDescent="0.25">
      <c r="B89" s="25"/>
      <c r="C89" s="22" t="s">
        <v>15</v>
      </c>
      <c r="F89" s="20" t="str">
        <f>F12</f>
        <v>Orechová Potôň</v>
      </c>
      <c r="I89" s="22" t="s">
        <v>17</v>
      </c>
      <c r="J89" s="48">
        <f>IF(J12="","",J12)</f>
        <v>45713</v>
      </c>
      <c r="L89" s="25"/>
    </row>
    <row r="90" spans="2:41" s="1" customFormat="1" ht="7" hidden="1" customHeight="1" x14ac:dyDescent="0.25">
      <c r="B90" s="25"/>
      <c r="L90" s="25"/>
    </row>
    <row r="91" spans="2:41" s="1" customFormat="1" ht="23.25" hidden="1" customHeight="1" x14ac:dyDescent="0.25">
      <c r="B91" s="25"/>
      <c r="C91" s="22" t="s">
        <v>18</v>
      </c>
      <c r="F91" s="20" t="str">
        <f>E15</f>
        <v>Výcvikové zariadenia pre vodičov s.r.o.</v>
      </c>
      <c r="I91" s="22" t="s">
        <v>22</v>
      </c>
      <c r="J91" s="23" t="str">
        <f>E21</f>
        <v>A33 s.r.o.</v>
      </c>
      <c r="L91" s="25"/>
    </row>
    <row r="92" spans="2:41" s="1" customFormat="1" ht="15.25" hidden="1" customHeight="1" x14ac:dyDescent="0.25">
      <c r="B92" s="25"/>
      <c r="C92" s="22" t="s">
        <v>21</v>
      </c>
      <c r="F92" s="20" t="str">
        <f>IF(E18="","",E18)</f>
        <v xml:space="preserve"> </v>
      </c>
      <c r="I92" s="22" t="s">
        <v>23</v>
      </c>
      <c r="J92" s="23" t="str">
        <f>E24</f>
        <v xml:space="preserve"> </v>
      </c>
      <c r="L92" s="25"/>
    </row>
    <row r="93" spans="2:41" s="1" customFormat="1" ht="10.4" hidden="1" customHeight="1" x14ac:dyDescent="0.25">
      <c r="B93" s="25"/>
      <c r="L93" s="25"/>
    </row>
    <row r="94" spans="2:41" s="1" customFormat="1" ht="29.25" hidden="1" customHeight="1" x14ac:dyDescent="0.25">
      <c r="B94" s="25"/>
      <c r="C94" s="96" t="s">
        <v>77</v>
      </c>
      <c r="D94" s="88"/>
      <c r="E94" s="88"/>
      <c r="F94" s="88"/>
      <c r="G94" s="88"/>
      <c r="H94" s="88"/>
      <c r="I94" s="88"/>
      <c r="J94" s="97" t="s">
        <v>78</v>
      </c>
      <c r="K94" s="88"/>
      <c r="L94" s="25"/>
    </row>
    <row r="95" spans="2:41" s="1" customFormat="1" ht="10.4" hidden="1" customHeight="1" x14ac:dyDescent="0.25">
      <c r="B95" s="25"/>
      <c r="L95" s="25"/>
    </row>
    <row r="96" spans="2:41" s="1" customFormat="1" ht="22.95" hidden="1" customHeight="1" x14ac:dyDescent="0.25">
      <c r="B96" s="25"/>
      <c r="C96" s="98" t="s">
        <v>79</v>
      </c>
      <c r="J96" s="62">
        <f>J123</f>
        <v>0</v>
      </c>
      <c r="L96" s="25"/>
      <c r="AO96" s="13" t="s">
        <v>80</v>
      </c>
    </row>
    <row r="97" spans="2:12" s="8" customFormat="1" ht="25" hidden="1" customHeight="1" x14ac:dyDescent="0.25">
      <c r="B97" s="99"/>
      <c r="D97" s="100" t="s">
        <v>81</v>
      </c>
      <c r="E97" s="101"/>
      <c r="F97" s="101"/>
      <c r="G97" s="101"/>
      <c r="H97" s="101"/>
      <c r="I97" s="101"/>
      <c r="J97" s="102">
        <f>J124</f>
        <v>0</v>
      </c>
      <c r="L97" s="99"/>
    </row>
    <row r="98" spans="2:12" s="9" customFormat="1" ht="19.95" hidden="1" customHeight="1" x14ac:dyDescent="0.25">
      <c r="B98" s="103"/>
      <c r="D98" s="104" t="s">
        <v>82</v>
      </c>
      <c r="E98" s="105"/>
      <c r="F98" s="105"/>
      <c r="G98" s="105"/>
      <c r="H98" s="105"/>
      <c r="I98" s="105"/>
      <c r="J98" s="106">
        <f>J125</f>
        <v>0</v>
      </c>
      <c r="L98" s="103"/>
    </row>
    <row r="99" spans="2:12" s="9" customFormat="1" ht="19.95" hidden="1" customHeight="1" x14ac:dyDescent="0.25">
      <c r="B99" s="103"/>
      <c r="D99" s="104" t="s">
        <v>149</v>
      </c>
      <c r="E99" s="105"/>
      <c r="F99" s="105"/>
      <c r="G99" s="105"/>
      <c r="H99" s="105"/>
      <c r="I99" s="105"/>
      <c r="J99" s="106">
        <f>J141</f>
        <v>0</v>
      </c>
      <c r="L99" s="103"/>
    </row>
    <row r="100" spans="2:12" s="9" customFormat="1" ht="19.95" hidden="1" customHeight="1" x14ac:dyDescent="0.25">
      <c r="B100" s="103"/>
      <c r="D100" s="104" t="s">
        <v>245</v>
      </c>
      <c r="E100" s="105"/>
      <c r="F100" s="105"/>
      <c r="G100" s="105"/>
      <c r="H100" s="105"/>
      <c r="I100" s="105"/>
      <c r="J100" s="106">
        <f>J147</f>
        <v>0</v>
      </c>
      <c r="L100" s="103"/>
    </row>
    <row r="101" spans="2:12" s="9" customFormat="1" ht="19.95" hidden="1" customHeight="1" x14ac:dyDescent="0.25">
      <c r="B101" s="103"/>
      <c r="D101" s="104" t="s">
        <v>246</v>
      </c>
      <c r="E101" s="105"/>
      <c r="F101" s="105"/>
      <c r="G101" s="105"/>
      <c r="H101" s="105"/>
      <c r="I101" s="105"/>
      <c r="J101" s="106">
        <f>J149</f>
        <v>0</v>
      </c>
      <c r="L101" s="103"/>
    </row>
    <row r="102" spans="2:12" s="9" customFormat="1" ht="19.95" hidden="1" customHeight="1" x14ac:dyDescent="0.25">
      <c r="B102" s="103"/>
      <c r="D102" s="104" t="s">
        <v>83</v>
      </c>
      <c r="E102" s="105"/>
      <c r="F102" s="105"/>
      <c r="G102" s="105"/>
      <c r="H102" s="105"/>
      <c r="I102" s="105"/>
      <c r="J102" s="106">
        <f>J166</f>
        <v>0</v>
      </c>
      <c r="L102" s="103"/>
    </row>
    <row r="103" spans="2:12" s="9" customFormat="1" ht="19.95" hidden="1" customHeight="1" x14ac:dyDescent="0.25">
      <c r="B103" s="103"/>
      <c r="D103" s="104" t="s">
        <v>150</v>
      </c>
      <c r="E103" s="105"/>
      <c r="F103" s="105"/>
      <c r="G103" s="105"/>
      <c r="H103" s="105"/>
      <c r="I103" s="105"/>
      <c r="J103" s="106">
        <f>J197</f>
        <v>0</v>
      </c>
      <c r="L103" s="103"/>
    </row>
    <row r="104" spans="2:12" s="1" customFormat="1" ht="21.75" hidden="1" customHeight="1" x14ac:dyDescent="0.25">
      <c r="B104" s="25"/>
      <c r="L104" s="25"/>
    </row>
    <row r="105" spans="2:12" s="1" customFormat="1" ht="7" hidden="1" customHeight="1" x14ac:dyDescent="0.25">
      <c r="B105" s="40"/>
      <c r="C105" s="41"/>
      <c r="D105" s="41"/>
      <c r="E105" s="41"/>
      <c r="F105" s="41"/>
      <c r="G105" s="41"/>
      <c r="H105" s="41"/>
      <c r="I105" s="41"/>
      <c r="J105" s="41"/>
      <c r="K105" s="41"/>
      <c r="L105" s="25"/>
    </row>
    <row r="109" spans="2:12" s="1" customFormat="1" ht="7" customHeight="1" x14ac:dyDescent="0.25">
      <c r="B109" s="42"/>
      <c r="C109" s="43"/>
      <c r="D109" s="43"/>
      <c r="E109" s="43"/>
      <c r="F109" s="43"/>
      <c r="G109" s="43"/>
      <c r="H109" s="43"/>
      <c r="I109" s="43"/>
      <c r="J109" s="43"/>
      <c r="K109" s="43"/>
      <c r="L109" s="25"/>
    </row>
    <row r="110" spans="2:12" s="1" customFormat="1" ht="25" customHeight="1" x14ac:dyDescent="0.25">
      <c r="B110" s="25"/>
      <c r="C110" s="17" t="s">
        <v>88</v>
      </c>
      <c r="L110" s="25"/>
    </row>
    <row r="111" spans="2:12" s="1" customFormat="1" ht="7" customHeight="1" x14ac:dyDescent="0.25">
      <c r="B111" s="25"/>
      <c r="L111" s="25"/>
    </row>
    <row r="112" spans="2:12" s="1" customFormat="1" ht="12" customHeight="1" x14ac:dyDescent="0.25">
      <c r="B112" s="25"/>
      <c r="C112" s="22" t="s">
        <v>12</v>
      </c>
      <c r="L112" s="25"/>
    </row>
    <row r="113" spans="2:59" s="1" customFormat="1" ht="16.5" customHeight="1" x14ac:dyDescent="0.25">
      <c r="B113" s="25"/>
      <c r="E113" s="426" t="str">
        <f>E7</f>
        <v>Rekonštrukcia a revitalizácia jestvujúcej plochy B</v>
      </c>
      <c r="F113" s="427"/>
      <c r="G113" s="427"/>
      <c r="H113" s="427"/>
      <c r="L113" s="25"/>
    </row>
    <row r="114" spans="2:59" s="1" customFormat="1" ht="12" customHeight="1" x14ac:dyDescent="0.25">
      <c r="B114" s="25"/>
      <c r="C114" s="22" t="s">
        <v>75</v>
      </c>
      <c r="L114" s="25"/>
    </row>
    <row r="115" spans="2:59" s="1" customFormat="1" ht="16.5" customHeight="1" x14ac:dyDescent="0.25">
      <c r="B115" s="25"/>
      <c r="E115" s="409" t="str">
        <f>E9</f>
        <v>SO 07.D Dopravné riešenie</v>
      </c>
      <c r="F115" s="425"/>
      <c r="G115" s="425"/>
      <c r="H115" s="425"/>
      <c r="L115" s="25"/>
    </row>
    <row r="116" spans="2:59" s="1" customFormat="1" ht="7" customHeight="1" x14ac:dyDescent="0.25">
      <c r="B116" s="25"/>
      <c r="L116" s="25"/>
    </row>
    <row r="117" spans="2:59" s="1" customFormat="1" ht="12" customHeight="1" x14ac:dyDescent="0.25">
      <c r="B117" s="25"/>
      <c r="C117" s="22" t="s">
        <v>15</v>
      </c>
      <c r="F117" s="20" t="str">
        <f>F12</f>
        <v>Orechová Potôň</v>
      </c>
      <c r="I117" s="22" t="s">
        <v>17</v>
      </c>
      <c r="J117" s="48">
        <f>IF(J12="","",J12)</f>
        <v>45713</v>
      </c>
      <c r="L117" s="25"/>
    </row>
    <row r="118" spans="2:59" s="1" customFormat="1" ht="7" customHeight="1" x14ac:dyDescent="0.25">
      <c r="B118" s="25"/>
      <c r="L118" s="25"/>
    </row>
    <row r="119" spans="2:59" s="1" customFormat="1" ht="25.5" customHeight="1" x14ac:dyDescent="0.25">
      <c r="B119" s="25"/>
      <c r="C119" s="22" t="s">
        <v>18</v>
      </c>
      <c r="F119" s="20" t="str">
        <f>E15</f>
        <v>Výcvikové zariadenia pre vodičov s.r.o.</v>
      </c>
      <c r="I119" s="22" t="s">
        <v>22</v>
      </c>
      <c r="J119" s="23" t="str">
        <f>E21</f>
        <v>A33 s.r.o.</v>
      </c>
      <c r="L119" s="25"/>
    </row>
    <row r="120" spans="2:59" s="1" customFormat="1" ht="15.25" customHeight="1" x14ac:dyDescent="0.25">
      <c r="B120" s="25"/>
      <c r="C120" s="22" t="s">
        <v>21</v>
      </c>
      <c r="F120" s="20" t="str">
        <f>IF(E18="","",E18)</f>
        <v xml:space="preserve"> </v>
      </c>
      <c r="I120" s="22" t="s">
        <v>23</v>
      </c>
      <c r="J120" s="23" t="str">
        <f>E24</f>
        <v xml:space="preserve"> </v>
      </c>
      <c r="L120" s="25"/>
    </row>
    <row r="121" spans="2:59" s="1" customFormat="1" ht="10.4" customHeight="1" x14ac:dyDescent="0.25">
      <c r="B121" s="25"/>
      <c r="L121" s="25"/>
    </row>
    <row r="122" spans="2:59" s="10" customFormat="1" ht="29.25" customHeight="1" x14ac:dyDescent="0.25">
      <c r="B122" s="107"/>
      <c r="C122" s="108" t="s">
        <v>89</v>
      </c>
      <c r="D122" s="109" t="s">
        <v>51</v>
      </c>
      <c r="E122" s="109" t="s">
        <v>47</v>
      </c>
      <c r="F122" s="109" t="s">
        <v>48</v>
      </c>
      <c r="G122" s="109" t="s">
        <v>90</v>
      </c>
      <c r="H122" s="109" t="s">
        <v>91</v>
      </c>
      <c r="I122" s="109" t="s">
        <v>92</v>
      </c>
      <c r="J122" s="110" t="s">
        <v>78</v>
      </c>
      <c r="K122" s="111" t="s">
        <v>93</v>
      </c>
      <c r="L122" s="107"/>
      <c r="M122" s="55" t="s">
        <v>1</v>
      </c>
      <c r="N122" s="56" t="s">
        <v>30</v>
      </c>
      <c r="O122" s="56" t="s">
        <v>94</v>
      </c>
      <c r="P122" s="56" t="s">
        <v>95</v>
      </c>
      <c r="Q122" s="56" t="s">
        <v>96</v>
      </c>
      <c r="R122" s="56" t="s">
        <v>97</v>
      </c>
      <c r="S122" s="56" t="s">
        <v>98</v>
      </c>
      <c r="T122" s="57" t="s">
        <v>99</v>
      </c>
    </row>
    <row r="123" spans="2:59" s="1" customFormat="1" ht="22.95" customHeight="1" x14ac:dyDescent="0.4">
      <c r="B123" s="25"/>
      <c r="C123" s="60" t="s">
        <v>79</v>
      </c>
      <c r="J123" s="112">
        <f>BE123</f>
        <v>0</v>
      </c>
      <c r="L123" s="25"/>
      <c r="M123" s="58"/>
      <c r="N123" s="49"/>
      <c r="O123" s="49"/>
      <c r="P123" s="113" t="e">
        <f>P124+#REF!+#REF!</f>
        <v>#REF!</v>
      </c>
      <c r="Q123" s="49"/>
      <c r="R123" s="113" t="e">
        <f>R124+#REF!+#REF!</f>
        <v>#REF!</v>
      </c>
      <c r="S123" s="49"/>
      <c r="T123" s="114" t="e">
        <f>T124+#REF!+#REF!</f>
        <v>#REF!</v>
      </c>
      <c r="AN123" s="13" t="s">
        <v>65</v>
      </c>
      <c r="AO123" s="13" t="s">
        <v>80</v>
      </c>
      <c r="BE123" s="115">
        <f>BE124</f>
        <v>0</v>
      </c>
    </row>
    <row r="124" spans="2:59" s="11" customFormat="1" ht="25.95" customHeight="1" x14ac:dyDescent="0.35">
      <c r="B124" s="116"/>
      <c r="D124" s="117" t="s">
        <v>65</v>
      </c>
      <c r="E124" s="118" t="s">
        <v>100</v>
      </c>
      <c r="F124" s="118" t="s">
        <v>101</v>
      </c>
      <c r="J124" s="119">
        <f>BE124</f>
        <v>0</v>
      </c>
      <c r="L124" s="116"/>
      <c r="M124" s="120"/>
      <c r="P124" s="121">
        <f>P125+P166</f>
        <v>22716.486199999999</v>
      </c>
      <c r="R124" s="121">
        <f>R125+R166</f>
        <v>1.9706486489199999</v>
      </c>
      <c r="T124" s="122">
        <f>T125+T166</f>
        <v>16458.191999999999</v>
      </c>
      <c r="AL124" s="117" t="s">
        <v>72</v>
      </c>
      <c r="AN124" s="123" t="s">
        <v>65</v>
      </c>
      <c r="AO124" s="123" t="s">
        <v>66</v>
      </c>
      <c r="AS124" s="117" t="s">
        <v>102</v>
      </c>
      <c r="BE124" s="124">
        <f>BE125+BE141+BE166+BE197+BE147+BE149</f>
        <v>0</v>
      </c>
    </row>
    <row r="125" spans="2:59" s="11" customFormat="1" ht="22.95" customHeight="1" x14ac:dyDescent="0.3">
      <c r="B125" s="116"/>
      <c r="D125" s="117" t="s">
        <v>65</v>
      </c>
      <c r="E125" s="125" t="s">
        <v>72</v>
      </c>
      <c r="F125" s="125" t="s">
        <v>103</v>
      </c>
      <c r="J125" s="126">
        <f>BE125</f>
        <v>0</v>
      </c>
      <c r="L125" s="116"/>
      <c r="M125" s="120"/>
      <c r="P125" s="121">
        <f>SUM(P126:P140)</f>
        <v>15597.379000000001</v>
      </c>
      <c r="R125" s="121">
        <f>SUM(R126:R140)</f>
        <v>0.10762033999999999</v>
      </c>
      <c r="T125" s="122">
        <f>SUM(T126:T140)</f>
        <v>284.59199999999998</v>
      </c>
      <c r="AL125" s="117" t="s">
        <v>72</v>
      </c>
      <c r="AN125" s="123" t="s">
        <v>65</v>
      </c>
      <c r="AO125" s="123" t="s">
        <v>72</v>
      </c>
      <c r="AS125" s="117" t="s">
        <v>102</v>
      </c>
      <c r="BE125" s="124">
        <f>SUM(BE126:BE140)</f>
        <v>0</v>
      </c>
    </row>
    <row r="126" spans="2:59" s="1" customFormat="1" ht="23.15" x14ac:dyDescent="0.25">
      <c r="B126" s="127"/>
      <c r="C126" s="128">
        <v>1</v>
      </c>
      <c r="D126" s="128" t="s">
        <v>104</v>
      </c>
      <c r="E126" s="129" t="s">
        <v>247</v>
      </c>
      <c r="F126" s="130" t="s">
        <v>248</v>
      </c>
      <c r="G126" s="131" t="s">
        <v>114</v>
      </c>
      <c r="H126" s="132">
        <v>300</v>
      </c>
      <c r="I126" s="133"/>
      <c r="J126" s="133">
        <f t="shared" ref="J126:J140" si="0">ROUND(I126*H126,2)</f>
        <v>0</v>
      </c>
      <c r="K126" s="134"/>
      <c r="L126" s="25"/>
      <c r="M126" s="135" t="s">
        <v>1</v>
      </c>
      <c r="N126" s="136" t="s">
        <v>32</v>
      </c>
      <c r="O126" s="137">
        <v>3.2650000000000001</v>
      </c>
      <c r="P126" s="137">
        <f t="shared" ref="P126:P140" si="1">O126*H126</f>
        <v>979.5</v>
      </c>
      <c r="Q126" s="137">
        <v>0</v>
      </c>
      <c r="R126" s="137">
        <f t="shared" ref="R126:R140" si="2">Q126*H126</f>
        <v>0</v>
      </c>
      <c r="S126" s="137">
        <v>0</v>
      </c>
      <c r="T126" s="138">
        <f t="shared" ref="T126:T140" si="3">S126*H126</f>
        <v>0</v>
      </c>
      <c r="AL126" s="139" t="s">
        <v>106</v>
      </c>
      <c r="AN126" s="139" t="s">
        <v>104</v>
      </c>
      <c r="AO126" s="139" t="s">
        <v>107</v>
      </c>
      <c r="AS126" s="13" t="s">
        <v>102</v>
      </c>
      <c r="AY126" s="140">
        <f t="shared" ref="AY126:AY140" si="4">IF(N126="základná",J126,0)</f>
        <v>0</v>
      </c>
      <c r="AZ126" s="140">
        <f t="shared" ref="AZ126:AZ140" si="5">IF(N126="znížená",J126,0)</f>
        <v>0</v>
      </c>
      <c r="BA126" s="140">
        <f t="shared" ref="BA126:BA140" si="6">IF(N126="zákl. prenesená",J126,0)</f>
        <v>0</v>
      </c>
      <c r="BB126" s="140">
        <f t="shared" ref="BB126:BB140" si="7">IF(N126="zníž. prenesená",J126,0)</f>
        <v>0</v>
      </c>
      <c r="BC126" s="140">
        <f t="shared" ref="BC126:BC140" si="8">IF(N126="nulová",J126,0)</f>
        <v>0</v>
      </c>
      <c r="BD126" s="13" t="s">
        <v>107</v>
      </c>
      <c r="BE126" s="140">
        <f t="shared" ref="BE126:BE140" si="9">ROUND(I126*H126,2)</f>
        <v>0</v>
      </c>
      <c r="BF126" s="13" t="s">
        <v>106</v>
      </c>
      <c r="BG126" s="139" t="s">
        <v>108</v>
      </c>
    </row>
    <row r="127" spans="2:59" s="1" customFormat="1" ht="34.75" x14ac:dyDescent="0.25">
      <c r="B127" s="127"/>
      <c r="C127" s="128">
        <v>2</v>
      </c>
      <c r="D127" s="128" t="s">
        <v>104</v>
      </c>
      <c r="E127" s="129" t="s">
        <v>249</v>
      </c>
      <c r="F127" s="130" t="s">
        <v>250</v>
      </c>
      <c r="G127" s="131" t="s">
        <v>114</v>
      </c>
      <c r="H127" s="132">
        <v>120</v>
      </c>
      <c r="I127" s="133"/>
      <c r="J127" s="133">
        <f t="shared" si="0"/>
        <v>0</v>
      </c>
      <c r="K127" s="134"/>
      <c r="L127" s="25"/>
      <c r="M127" s="135" t="s">
        <v>1</v>
      </c>
      <c r="N127" s="136" t="s">
        <v>32</v>
      </c>
      <c r="O127" s="137">
        <v>0.64100000000000001</v>
      </c>
      <c r="P127" s="137">
        <f t="shared" si="1"/>
        <v>76.92</v>
      </c>
      <c r="Q127" s="137">
        <v>0</v>
      </c>
      <c r="R127" s="137">
        <f t="shared" si="2"/>
        <v>0</v>
      </c>
      <c r="S127" s="137">
        <v>0</v>
      </c>
      <c r="T127" s="138">
        <f t="shared" si="3"/>
        <v>0</v>
      </c>
      <c r="AL127" s="139" t="s">
        <v>106</v>
      </c>
      <c r="AN127" s="139" t="s">
        <v>104</v>
      </c>
      <c r="AO127" s="139" t="s">
        <v>107</v>
      </c>
      <c r="AS127" s="13" t="s">
        <v>102</v>
      </c>
      <c r="AY127" s="140">
        <f t="shared" si="4"/>
        <v>0</v>
      </c>
      <c r="AZ127" s="140">
        <f t="shared" si="5"/>
        <v>0</v>
      </c>
      <c r="BA127" s="140">
        <f t="shared" si="6"/>
        <v>0</v>
      </c>
      <c r="BB127" s="140">
        <f t="shared" si="7"/>
        <v>0</v>
      </c>
      <c r="BC127" s="140">
        <f t="shared" si="8"/>
        <v>0</v>
      </c>
      <c r="BD127" s="13" t="s">
        <v>107</v>
      </c>
      <c r="BE127" s="140">
        <f t="shared" si="9"/>
        <v>0</v>
      </c>
      <c r="BF127" s="13" t="s">
        <v>106</v>
      </c>
      <c r="BG127" s="139" t="s">
        <v>109</v>
      </c>
    </row>
    <row r="128" spans="2:59" s="1" customFormat="1" ht="23.15" x14ac:dyDescent="0.25">
      <c r="B128" s="127"/>
      <c r="C128" s="128">
        <v>3</v>
      </c>
      <c r="D128" s="128" t="s">
        <v>104</v>
      </c>
      <c r="E128" s="129" t="s">
        <v>251</v>
      </c>
      <c r="F128" s="130" t="s">
        <v>252</v>
      </c>
      <c r="G128" s="131" t="s">
        <v>114</v>
      </c>
      <c r="H128" s="132">
        <v>300</v>
      </c>
      <c r="I128" s="133"/>
      <c r="J128" s="133">
        <f t="shared" si="0"/>
        <v>0</v>
      </c>
      <c r="K128" s="134"/>
      <c r="L128" s="25"/>
      <c r="M128" s="135" t="s">
        <v>1</v>
      </c>
      <c r="N128" s="136" t="s">
        <v>32</v>
      </c>
      <c r="O128" s="137">
        <v>1.7250000000000001</v>
      </c>
      <c r="P128" s="137">
        <f t="shared" si="1"/>
        <v>517.5</v>
      </c>
      <c r="Q128" s="137">
        <v>0</v>
      </c>
      <c r="R128" s="137">
        <f t="shared" si="2"/>
        <v>0</v>
      </c>
      <c r="S128" s="137">
        <v>0</v>
      </c>
      <c r="T128" s="138">
        <f t="shared" si="3"/>
        <v>0</v>
      </c>
      <c r="AL128" s="139" t="s">
        <v>106</v>
      </c>
      <c r="AN128" s="139" t="s">
        <v>104</v>
      </c>
      <c r="AO128" s="139" t="s">
        <v>107</v>
      </c>
      <c r="AS128" s="13" t="s">
        <v>102</v>
      </c>
      <c r="AY128" s="140">
        <f t="shared" si="4"/>
        <v>0</v>
      </c>
      <c r="AZ128" s="140">
        <f t="shared" si="5"/>
        <v>0</v>
      </c>
      <c r="BA128" s="140">
        <f t="shared" si="6"/>
        <v>0</v>
      </c>
      <c r="BB128" s="140">
        <f t="shared" si="7"/>
        <v>0</v>
      </c>
      <c r="BC128" s="140">
        <f t="shared" si="8"/>
        <v>0</v>
      </c>
      <c r="BD128" s="13" t="s">
        <v>107</v>
      </c>
      <c r="BE128" s="140">
        <f t="shared" si="9"/>
        <v>0</v>
      </c>
      <c r="BF128" s="13" t="s">
        <v>106</v>
      </c>
      <c r="BG128" s="139" t="s">
        <v>111</v>
      </c>
    </row>
    <row r="129" spans="2:59" s="1" customFormat="1" ht="23.15" x14ac:dyDescent="0.25">
      <c r="B129" s="127"/>
      <c r="C129" s="128">
        <v>4</v>
      </c>
      <c r="D129" s="128" t="s">
        <v>104</v>
      </c>
      <c r="E129" s="129" t="s">
        <v>253</v>
      </c>
      <c r="F129" s="130" t="s">
        <v>254</v>
      </c>
      <c r="G129" s="131" t="s">
        <v>114</v>
      </c>
      <c r="H129" s="132">
        <v>300</v>
      </c>
      <c r="I129" s="133"/>
      <c r="J129" s="133">
        <f t="shared" si="0"/>
        <v>0</v>
      </c>
      <c r="K129" s="134"/>
      <c r="L129" s="25"/>
      <c r="M129" s="135" t="s">
        <v>1</v>
      </c>
      <c r="N129" s="136" t="s">
        <v>32</v>
      </c>
      <c r="O129" s="137">
        <v>1.7250000000000001</v>
      </c>
      <c r="P129" s="137">
        <f t="shared" si="1"/>
        <v>517.5</v>
      </c>
      <c r="Q129" s="137">
        <v>0</v>
      </c>
      <c r="R129" s="137">
        <f t="shared" si="2"/>
        <v>0</v>
      </c>
      <c r="S129" s="137">
        <v>0</v>
      </c>
      <c r="T129" s="138">
        <f t="shared" si="3"/>
        <v>0</v>
      </c>
      <c r="AL129" s="139" t="s">
        <v>106</v>
      </c>
      <c r="AN129" s="139" t="s">
        <v>104</v>
      </c>
      <c r="AO129" s="139" t="s">
        <v>107</v>
      </c>
      <c r="AS129" s="13" t="s">
        <v>102</v>
      </c>
      <c r="AY129" s="140">
        <f t="shared" si="4"/>
        <v>0</v>
      </c>
      <c r="AZ129" s="140">
        <f t="shared" si="5"/>
        <v>0</v>
      </c>
      <c r="BA129" s="140">
        <f t="shared" si="6"/>
        <v>0</v>
      </c>
      <c r="BB129" s="140">
        <f t="shared" si="7"/>
        <v>0</v>
      </c>
      <c r="BC129" s="140">
        <f t="shared" si="8"/>
        <v>0</v>
      </c>
      <c r="BD129" s="13" t="s">
        <v>107</v>
      </c>
      <c r="BE129" s="140">
        <f t="shared" si="9"/>
        <v>0</v>
      </c>
      <c r="BF129" s="13" t="s">
        <v>106</v>
      </c>
      <c r="BG129" s="139" t="s">
        <v>111</v>
      </c>
    </row>
    <row r="130" spans="2:59" s="1" customFormat="1" ht="23.15" x14ac:dyDescent="0.25">
      <c r="B130" s="127"/>
      <c r="C130" s="128">
        <v>5</v>
      </c>
      <c r="D130" s="128" t="s">
        <v>104</v>
      </c>
      <c r="E130" s="129" t="s">
        <v>255</v>
      </c>
      <c r="F130" s="130" t="s">
        <v>256</v>
      </c>
      <c r="G130" s="131" t="s">
        <v>120</v>
      </c>
      <c r="H130" s="132">
        <v>1282</v>
      </c>
      <c r="I130" s="133"/>
      <c r="J130" s="133">
        <f t="shared" si="0"/>
        <v>0</v>
      </c>
      <c r="K130" s="134"/>
      <c r="L130" s="25"/>
      <c r="M130" s="135" t="s">
        <v>1</v>
      </c>
      <c r="N130" s="136" t="s">
        <v>32</v>
      </c>
      <c r="O130" s="137">
        <v>0.627</v>
      </c>
      <c r="P130" s="137">
        <f t="shared" si="1"/>
        <v>803.81399999999996</v>
      </c>
      <c r="Q130" s="137">
        <v>1.5204999999999999E-5</v>
      </c>
      <c r="R130" s="137">
        <f t="shared" si="2"/>
        <v>1.9492809999999999E-2</v>
      </c>
      <c r="S130" s="137">
        <v>0</v>
      </c>
      <c r="T130" s="138">
        <f t="shared" si="3"/>
        <v>0</v>
      </c>
      <c r="AL130" s="139" t="s">
        <v>106</v>
      </c>
      <c r="AN130" s="139" t="s">
        <v>104</v>
      </c>
      <c r="AO130" s="139" t="s">
        <v>107</v>
      </c>
      <c r="AS130" s="13" t="s">
        <v>102</v>
      </c>
      <c r="AY130" s="140">
        <f t="shared" si="4"/>
        <v>0</v>
      </c>
      <c r="AZ130" s="140">
        <f t="shared" si="5"/>
        <v>0</v>
      </c>
      <c r="BA130" s="140">
        <f t="shared" si="6"/>
        <v>0</v>
      </c>
      <c r="BB130" s="140">
        <f t="shared" si="7"/>
        <v>0</v>
      </c>
      <c r="BC130" s="140">
        <f t="shared" si="8"/>
        <v>0</v>
      </c>
      <c r="BD130" s="13" t="s">
        <v>107</v>
      </c>
      <c r="BE130" s="140">
        <f t="shared" si="9"/>
        <v>0</v>
      </c>
      <c r="BF130" s="13" t="s">
        <v>106</v>
      </c>
      <c r="BG130" s="139" t="s">
        <v>112</v>
      </c>
    </row>
    <row r="131" spans="2:59" s="1" customFormat="1" ht="23.15" x14ac:dyDescent="0.25">
      <c r="B131" s="127"/>
      <c r="C131" s="128">
        <v>6</v>
      </c>
      <c r="D131" s="128" t="s">
        <v>104</v>
      </c>
      <c r="E131" s="129" t="s">
        <v>257</v>
      </c>
      <c r="F131" s="130" t="s">
        <v>258</v>
      </c>
      <c r="G131" s="131" t="s">
        <v>120</v>
      </c>
      <c r="H131" s="132">
        <v>1282</v>
      </c>
      <c r="I131" s="133"/>
      <c r="J131" s="133">
        <f t="shared" si="0"/>
        <v>0</v>
      </c>
      <c r="K131" s="134"/>
      <c r="L131" s="25"/>
      <c r="M131" s="135" t="s">
        <v>1</v>
      </c>
      <c r="N131" s="136" t="s">
        <v>32</v>
      </c>
      <c r="O131" s="137">
        <v>1.57</v>
      </c>
      <c r="P131" s="137">
        <f t="shared" si="1"/>
        <v>2012.74</v>
      </c>
      <c r="Q131" s="137">
        <v>1.5204999999999999E-5</v>
      </c>
      <c r="R131" s="137">
        <f t="shared" si="2"/>
        <v>1.9492809999999999E-2</v>
      </c>
      <c r="S131" s="137">
        <v>0</v>
      </c>
      <c r="T131" s="138">
        <f t="shared" si="3"/>
        <v>0</v>
      </c>
      <c r="AL131" s="139" t="s">
        <v>106</v>
      </c>
      <c r="AN131" s="139" t="s">
        <v>104</v>
      </c>
      <c r="AO131" s="139" t="s">
        <v>107</v>
      </c>
      <c r="AS131" s="13" t="s">
        <v>102</v>
      </c>
      <c r="AY131" s="140">
        <f t="shared" si="4"/>
        <v>0</v>
      </c>
      <c r="AZ131" s="140">
        <f t="shared" si="5"/>
        <v>0</v>
      </c>
      <c r="BA131" s="140">
        <f t="shared" si="6"/>
        <v>0</v>
      </c>
      <c r="BB131" s="140">
        <f t="shared" si="7"/>
        <v>0</v>
      </c>
      <c r="BC131" s="140">
        <f t="shared" si="8"/>
        <v>0</v>
      </c>
      <c r="BD131" s="13" t="s">
        <v>107</v>
      </c>
      <c r="BE131" s="140">
        <f t="shared" si="9"/>
        <v>0</v>
      </c>
      <c r="BF131" s="13" t="s">
        <v>106</v>
      </c>
      <c r="BG131" s="139" t="s">
        <v>113</v>
      </c>
    </row>
    <row r="132" spans="2:59" s="1" customFormat="1" ht="34.75" x14ac:dyDescent="0.25">
      <c r="B132" s="127"/>
      <c r="C132" s="128">
        <v>7</v>
      </c>
      <c r="D132" s="128" t="s">
        <v>104</v>
      </c>
      <c r="E132" s="129" t="s">
        <v>169</v>
      </c>
      <c r="F132" s="130" t="s">
        <v>259</v>
      </c>
      <c r="G132" s="131" t="s">
        <v>120</v>
      </c>
      <c r="H132" s="132">
        <v>141</v>
      </c>
      <c r="I132" s="133"/>
      <c r="J132" s="133">
        <f t="shared" ref="J132:J139" si="10">ROUND(I132*H132,2)</f>
        <v>0</v>
      </c>
      <c r="K132" s="134"/>
      <c r="L132" s="25"/>
      <c r="M132" s="135" t="s">
        <v>1</v>
      </c>
      <c r="N132" s="136" t="s">
        <v>32</v>
      </c>
      <c r="O132" s="137">
        <v>3.2650000000000001</v>
      </c>
      <c r="P132" s="137">
        <f t="shared" ref="P132:P139" si="11">O132*H132</f>
        <v>460.36500000000001</v>
      </c>
      <c r="Q132" s="137">
        <v>0</v>
      </c>
      <c r="R132" s="137">
        <f t="shared" ref="R132:R139" si="12">Q132*H132</f>
        <v>0</v>
      </c>
      <c r="S132" s="137">
        <v>0</v>
      </c>
      <c r="T132" s="138">
        <f t="shared" ref="T132:T139" si="13">S132*H132</f>
        <v>0</v>
      </c>
      <c r="AL132" s="139" t="s">
        <v>106</v>
      </c>
      <c r="AN132" s="139" t="s">
        <v>104</v>
      </c>
      <c r="AO132" s="139" t="s">
        <v>107</v>
      </c>
      <c r="AS132" s="13" t="s">
        <v>102</v>
      </c>
      <c r="AY132" s="140">
        <f t="shared" ref="AY132:AY139" si="14">IF(N132="základná",J132,0)</f>
        <v>0</v>
      </c>
      <c r="AZ132" s="140">
        <f t="shared" ref="AZ132:AZ139" si="15">IF(N132="znížená",J132,0)</f>
        <v>0</v>
      </c>
      <c r="BA132" s="140">
        <f t="shared" ref="BA132:BA139" si="16">IF(N132="zákl. prenesená",J132,0)</f>
        <v>0</v>
      </c>
      <c r="BB132" s="140">
        <f t="shared" ref="BB132:BB139" si="17">IF(N132="zníž. prenesená",J132,0)</f>
        <v>0</v>
      </c>
      <c r="BC132" s="140">
        <f t="shared" ref="BC132:BC139" si="18">IF(N132="nulová",J132,0)</f>
        <v>0</v>
      </c>
      <c r="BD132" s="13" t="s">
        <v>107</v>
      </c>
      <c r="BE132" s="140">
        <f t="shared" ref="BE132:BE139" si="19">ROUND(I132*H132,2)</f>
        <v>0</v>
      </c>
      <c r="BF132" s="13" t="s">
        <v>106</v>
      </c>
      <c r="BG132" s="139" t="s">
        <v>108</v>
      </c>
    </row>
    <row r="133" spans="2:59" s="1" customFormat="1" ht="23.15" x14ac:dyDescent="0.25">
      <c r="B133" s="127"/>
      <c r="C133" s="128">
        <v>8</v>
      </c>
      <c r="D133" s="128" t="s">
        <v>104</v>
      </c>
      <c r="E133" s="129" t="s">
        <v>260</v>
      </c>
      <c r="F133" s="130" t="s">
        <v>244</v>
      </c>
      <c r="G133" s="131" t="s">
        <v>120</v>
      </c>
      <c r="H133" s="132">
        <v>141</v>
      </c>
      <c r="I133" s="133"/>
      <c r="J133" s="133">
        <f t="shared" si="10"/>
        <v>0</v>
      </c>
      <c r="K133" s="134"/>
      <c r="L133" s="25"/>
      <c r="M133" s="135" t="s">
        <v>1</v>
      </c>
      <c r="N133" s="136" t="s">
        <v>32</v>
      </c>
      <c r="O133" s="137">
        <v>0.64100000000000001</v>
      </c>
      <c r="P133" s="137">
        <f t="shared" si="11"/>
        <v>90.381</v>
      </c>
      <c r="Q133" s="137">
        <v>0</v>
      </c>
      <c r="R133" s="137">
        <f t="shared" si="12"/>
        <v>0</v>
      </c>
      <c r="S133" s="137">
        <v>0</v>
      </c>
      <c r="T133" s="138">
        <f t="shared" si="13"/>
        <v>0</v>
      </c>
      <c r="AL133" s="139" t="s">
        <v>106</v>
      </c>
      <c r="AN133" s="139" t="s">
        <v>104</v>
      </c>
      <c r="AO133" s="139" t="s">
        <v>107</v>
      </c>
      <c r="AS133" s="13" t="s">
        <v>102</v>
      </c>
      <c r="AY133" s="140">
        <f t="shared" si="14"/>
        <v>0</v>
      </c>
      <c r="AZ133" s="140">
        <f t="shared" si="15"/>
        <v>0</v>
      </c>
      <c r="BA133" s="140">
        <f t="shared" si="16"/>
        <v>0</v>
      </c>
      <c r="BB133" s="140">
        <f t="shared" si="17"/>
        <v>0</v>
      </c>
      <c r="BC133" s="140">
        <f t="shared" si="18"/>
        <v>0</v>
      </c>
      <c r="BD133" s="13" t="s">
        <v>107</v>
      </c>
      <c r="BE133" s="140">
        <f t="shared" si="19"/>
        <v>0</v>
      </c>
      <c r="BF133" s="13" t="s">
        <v>106</v>
      </c>
      <c r="BG133" s="139" t="s">
        <v>109</v>
      </c>
    </row>
    <row r="134" spans="2:59" s="1" customFormat="1" ht="23.15" x14ac:dyDescent="0.25">
      <c r="B134" s="127"/>
      <c r="C134" s="128">
        <v>9</v>
      </c>
      <c r="D134" s="128" t="s">
        <v>104</v>
      </c>
      <c r="E134" s="129" t="s">
        <v>261</v>
      </c>
      <c r="F134" s="130" t="s">
        <v>262</v>
      </c>
      <c r="G134" s="131" t="s">
        <v>120</v>
      </c>
      <c r="H134" s="132">
        <v>1423</v>
      </c>
      <c r="I134" s="133"/>
      <c r="J134" s="133">
        <f t="shared" si="10"/>
        <v>0</v>
      </c>
      <c r="K134" s="134"/>
      <c r="L134" s="25"/>
      <c r="M134" s="135" t="s">
        <v>1</v>
      </c>
      <c r="N134" s="136" t="s">
        <v>32</v>
      </c>
      <c r="O134" s="137">
        <v>1.7250000000000001</v>
      </c>
      <c r="P134" s="137">
        <f t="shared" si="11"/>
        <v>2454.6750000000002</v>
      </c>
      <c r="Q134" s="137">
        <v>0</v>
      </c>
      <c r="R134" s="137">
        <f t="shared" si="12"/>
        <v>0</v>
      </c>
      <c r="S134" s="137">
        <v>0</v>
      </c>
      <c r="T134" s="138">
        <f t="shared" si="13"/>
        <v>0</v>
      </c>
      <c r="AL134" s="139" t="s">
        <v>106</v>
      </c>
      <c r="AN134" s="139" t="s">
        <v>104</v>
      </c>
      <c r="AO134" s="139" t="s">
        <v>107</v>
      </c>
      <c r="AS134" s="13" t="s">
        <v>102</v>
      </c>
      <c r="AY134" s="140">
        <f t="shared" si="14"/>
        <v>0</v>
      </c>
      <c r="AZ134" s="140">
        <f t="shared" si="15"/>
        <v>0</v>
      </c>
      <c r="BA134" s="140">
        <f t="shared" si="16"/>
        <v>0</v>
      </c>
      <c r="BB134" s="140">
        <f t="shared" si="17"/>
        <v>0</v>
      </c>
      <c r="BC134" s="140">
        <f t="shared" si="18"/>
        <v>0</v>
      </c>
      <c r="BD134" s="13" t="s">
        <v>107</v>
      </c>
      <c r="BE134" s="140">
        <f t="shared" si="19"/>
        <v>0</v>
      </c>
      <c r="BF134" s="13" t="s">
        <v>106</v>
      </c>
      <c r="BG134" s="139" t="s">
        <v>111</v>
      </c>
    </row>
    <row r="135" spans="2:59" s="1" customFormat="1" ht="16.5" customHeight="1" x14ac:dyDescent="0.25">
      <c r="B135" s="127"/>
      <c r="C135" s="128">
        <v>10</v>
      </c>
      <c r="D135" s="128" t="s">
        <v>104</v>
      </c>
      <c r="E135" s="129" t="s">
        <v>263</v>
      </c>
      <c r="F135" s="130" t="s">
        <v>264</v>
      </c>
      <c r="G135" s="131" t="s">
        <v>114</v>
      </c>
      <c r="H135" s="132">
        <v>1848</v>
      </c>
      <c r="I135" s="133"/>
      <c r="J135" s="133">
        <f t="shared" si="10"/>
        <v>0</v>
      </c>
      <c r="K135" s="134"/>
      <c r="L135" s="25"/>
      <c r="M135" s="135" t="s">
        <v>1</v>
      </c>
      <c r="N135" s="136" t="s">
        <v>32</v>
      </c>
      <c r="O135" s="137">
        <v>1.7250000000000001</v>
      </c>
      <c r="P135" s="137">
        <f t="shared" si="11"/>
        <v>3187.8</v>
      </c>
      <c r="Q135" s="137">
        <v>0</v>
      </c>
      <c r="R135" s="137">
        <f t="shared" si="12"/>
        <v>0</v>
      </c>
      <c r="S135" s="137">
        <v>0</v>
      </c>
      <c r="T135" s="138">
        <f t="shared" si="13"/>
        <v>0</v>
      </c>
      <c r="AL135" s="139" t="s">
        <v>106</v>
      </c>
      <c r="AN135" s="139" t="s">
        <v>104</v>
      </c>
      <c r="AO135" s="139" t="s">
        <v>107</v>
      </c>
      <c r="AS135" s="13" t="s">
        <v>102</v>
      </c>
      <c r="AY135" s="140">
        <f t="shared" si="14"/>
        <v>0</v>
      </c>
      <c r="AZ135" s="140">
        <f t="shared" si="15"/>
        <v>0</v>
      </c>
      <c r="BA135" s="140">
        <f t="shared" si="16"/>
        <v>0</v>
      </c>
      <c r="BB135" s="140">
        <f t="shared" si="17"/>
        <v>0</v>
      </c>
      <c r="BC135" s="140">
        <f t="shared" si="18"/>
        <v>0</v>
      </c>
      <c r="BD135" s="13" t="s">
        <v>107</v>
      </c>
      <c r="BE135" s="140">
        <f t="shared" si="19"/>
        <v>0</v>
      </c>
      <c r="BF135" s="13" t="s">
        <v>106</v>
      </c>
      <c r="BG135" s="139" t="s">
        <v>111</v>
      </c>
    </row>
    <row r="136" spans="2:59" s="1" customFormat="1" ht="16.5" customHeight="1" x14ac:dyDescent="0.25">
      <c r="B136" s="127"/>
      <c r="C136" s="145">
        <v>11</v>
      </c>
      <c r="D136" s="145" t="s">
        <v>143</v>
      </c>
      <c r="E136" s="146" t="s">
        <v>265</v>
      </c>
      <c r="F136" s="147" t="s">
        <v>266</v>
      </c>
      <c r="G136" s="148" t="s">
        <v>267</v>
      </c>
      <c r="H136" s="149">
        <v>95.171999999999997</v>
      </c>
      <c r="I136" s="150"/>
      <c r="J136" s="150">
        <f t="shared" si="10"/>
        <v>0</v>
      </c>
      <c r="K136" s="151"/>
      <c r="L136" s="152"/>
      <c r="M136" s="153" t="s">
        <v>1</v>
      </c>
      <c r="N136" s="154" t="s">
        <v>32</v>
      </c>
      <c r="O136" s="137">
        <v>0</v>
      </c>
      <c r="P136" s="137">
        <f t="shared" si="11"/>
        <v>0</v>
      </c>
      <c r="Q136" s="137">
        <v>2.0000000000000002E-5</v>
      </c>
      <c r="R136" s="137">
        <f t="shared" si="12"/>
        <v>1.9034400000000002E-3</v>
      </c>
      <c r="S136" s="137">
        <v>0</v>
      </c>
      <c r="T136" s="138">
        <f t="shared" si="13"/>
        <v>0</v>
      </c>
      <c r="AL136" s="139" t="s">
        <v>116</v>
      </c>
      <c r="AN136" s="139" t="s">
        <v>143</v>
      </c>
      <c r="AO136" s="139" t="s">
        <v>107</v>
      </c>
      <c r="AS136" s="13" t="s">
        <v>102</v>
      </c>
      <c r="AY136" s="140">
        <f t="shared" si="14"/>
        <v>0</v>
      </c>
      <c r="AZ136" s="140">
        <f t="shared" si="15"/>
        <v>0</v>
      </c>
      <c r="BA136" s="140">
        <f t="shared" si="16"/>
        <v>0</v>
      </c>
      <c r="BB136" s="140">
        <f t="shared" si="17"/>
        <v>0</v>
      </c>
      <c r="BC136" s="140">
        <f t="shared" si="18"/>
        <v>0</v>
      </c>
      <c r="BD136" s="13" t="s">
        <v>107</v>
      </c>
      <c r="BE136" s="140">
        <f t="shared" si="19"/>
        <v>0</v>
      </c>
      <c r="BF136" s="13" t="s">
        <v>106</v>
      </c>
      <c r="BG136" s="139" t="s">
        <v>157</v>
      </c>
    </row>
    <row r="137" spans="2:59" s="1" customFormat="1" ht="23.15" x14ac:dyDescent="0.25">
      <c r="B137" s="127"/>
      <c r="C137" s="128">
        <v>12</v>
      </c>
      <c r="D137" s="128" t="s">
        <v>104</v>
      </c>
      <c r="E137" s="129" t="s">
        <v>268</v>
      </c>
      <c r="F137" s="130" t="s">
        <v>269</v>
      </c>
      <c r="G137" s="131" t="s">
        <v>114</v>
      </c>
      <c r="H137" s="132">
        <v>1848</v>
      </c>
      <c r="I137" s="133"/>
      <c r="J137" s="133">
        <f t="shared" ref="J137" si="20">ROUND(I137*H137,2)</f>
        <v>0</v>
      </c>
      <c r="K137" s="134"/>
      <c r="L137" s="25"/>
      <c r="M137" s="135" t="s">
        <v>1</v>
      </c>
      <c r="N137" s="136" t="s">
        <v>32</v>
      </c>
      <c r="O137" s="137">
        <v>1.57</v>
      </c>
      <c r="P137" s="137">
        <f t="shared" ref="P137" si="21">O137*H137</f>
        <v>2901.36</v>
      </c>
      <c r="Q137" s="137">
        <v>1.5204999999999999E-5</v>
      </c>
      <c r="R137" s="137">
        <f t="shared" ref="R137" si="22">Q137*H137</f>
        <v>2.809884E-2</v>
      </c>
      <c r="S137" s="137">
        <v>0</v>
      </c>
      <c r="T137" s="138">
        <f t="shared" ref="T137" si="23">S137*H137</f>
        <v>0</v>
      </c>
      <c r="AL137" s="139" t="s">
        <v>106</v>
      </c>
      <c r="AN137" s="139" t="s">
        <v>104</v>
      </c>
      <c r="AO137" s="139" t="s">
        <v>107</v>
      </c>
      <c r="AS137" s="13" t="s">
        <v>102</v>
      </c>
      <c r="AY137" s="140">
        <f t="shared" ref="AY137" si="24">IF(N137="základná",J137,0)</f>
        <v>0</v>
      </c>
      <c r="AZ137" s="140">
        <f t="shared" ref="AZ137" si="25">IF(N137="znížená",J137,0)</f>
        <v>0</v>
      </c>
      <c r="BA137" s="140">
        <f t="shared" ref="BA137" si="26">IF(N137="zákl. prenesená",J137,0)</f>
        <v>0</v>
      </c>
      <c r="BB137" s="140">
        <f t="shared" ref="BB137" si="27">IF(N137="zníž. prenesená",J137,0)</f>
        <v>0</v>
      </c>
      <c r="BC137" s="140">
        <f t="shared" ref="BC137" si="28">IF(N137="nulová",J137,0)</f>
        <v>0</v>
      </c>
      <c r="BD137" s="13" t="s">
        <v>107</v>
      </c>
      <c r="BE137" s="140">
        <f t="shared" ref="BE137" si="29">ROUND(I137*H137,2)</f>
        <v>0</v>
      </c>
      <c r="BF137" s="13" t="s">
        <v>106</v>
      </c>
      <c r="BG137" s="139" t="s">
        <v>113</v>
      </c>
    </row>
    <row r="138" spans="2:59" s="1" customFormat="1" ht="23.15" x14ac:dyDescent="0.25">
      <c r="B138" s="127"/>
      <c r="C138" s="128">
        <v>13</v>
      </c>
      <c r="D138" s="128" t="s">
        <v>104</v>
      </c>
      <c r="E138" s="129" t="s">
        <v>270</v>
      </c>
      <c r="F138" s="130" t="s">
        <v>271</v>
      </c>
      <c r="G138" s="131" t="s">
        <v>114</v>
      </c>
      <c r="H138" s="132">
        <v>1848</v>
      </c>
      <c r="I138" s="133"/>
      <c r="J138" s="133">
        <f t="shared" si="10"/>
        <v>0</v>
      </c>
      <c r="K138" s="134"/>
      <c r="L138" s="25"/>
      <c r="M138" s="135" t="s">
        <v>1</v>
      </c>
      <c r="N138" s="136" t="s">
        <v>32</v>
      </c>
      <c r="O138" s="137">
        <v>0.627</v>
      </c>
      <c r="P138" s="137">
        <f t="shared" si="11"/>
        <v>1158.6959999999999</v>
      </c>
      <c r="Q138" s="137">
        <v>1.5204999999999999E-5</v>
      </c>
      <c r="R138" s="137">
        <f t="shared" si="12"/>
        <v>2.809884E-2</v>
      </c>
      <c r="S138" s="137">
        <v>0</v>
      </c>
      <c r="T138" s="138">
        <f t="shared" si="13"/>
        <v>0</v>
      </c>
      <c r="AL138" s="139" t="s">
        <v>106</v>
      </c>
      <c r="AN138" s="139" t="s">
        <v>104</v>
      </c>
      <c r="AO138" s="139" t="s">
        <v>107</v>
      </c>
      <c r="AS138" s="13" t="s">
        <v>102</v>
      </c>
      <c r="AY138" s="140">
        <f t="shared" si="14"/>
        <v>0</v>
      </c>
      <c r="AZ138" s="140">
        <f t="shared" si="15"/>
        <v>0</v>
      </c>
      <c r="BA138" s="140">
        <f t="shared" si="16"/>
        <v>0</v>
      </c>
      <c r="BB138" s="140">
        <f t="shared" si="17"/>
        <v>0</v>
      </c>
      <c r="BC138" s="140">
        <f t="shared" si="18"/>
        <v>0</v>
      </c>
      <c r="BD138" s="13" t="s">
        <v>107</v>
      </c>
      <c r="BE138" s="140">
        <f t="shared" si="19"/>
        <v>0</v>
      </c>
      <c r="BF138" s="13" t="s">
        <v>106</v>
      </c>
      <c r="BG138" s="139" t="s">
        <v>112</v>
      </c>
    </row>
    <row r="139" spans="2:59" s="1" customFormat="1" ht="16.5" customHeight="1" x14ac:dyDescent="0.25">
      <c r="B139" s="127"/>
      <c r="C139" s="145">
        <v>14</v>
      </c>
      <c r="D139" s="145" t="s">
        <v>143</v>
      </c>
      <c r="E139" s="146" t="s">
        <v>272</v>
      </c>
      <c r="F139" s="147" t="s">
        <v>273</v>
      </c>
      <c r="G139" s="148" t="s">
        <v>127</v>
      </c>
      <c r="H139" s="149">
        <v>526.67999999999995</v>
      </c>
      <c r="I139" s="150"/>
      <c r="J139" s="150">
        <f t="shared" si="10"/>
        <v>0</v>
      </c>
      <c r="K139" s="151"/>
      <c r="L139" s="152"/>
      <c r="M139" s="153" t="s">
        <v>1</v>
      </c>
      <c r="N139" s="154" t="s">
        <v>32</v>
      </c>
      <c r="O139" s="137">
        <v>0</v>
      </c>
      <c r="P139" s="137">
        <f t="shared" si="11"/>
        <v>0</v>
      </c>
      <c r="Q139" s="137">
        <v>2.0000000000000002E-5</v>
      </c>
      <c r="R139" s="137">
        <f t="shared" si="12"/>
        <v>1.0533600000000001E-2</v>
      </c>
      <c r="S139" s="137">
        <v>0</v>
      </c>
      <c r="T139" s="138">
        <f t="shared" si="13"/>
        <v>0</v>
      </c>
      <c r="AL139" s="139" t="s">
        <v>116</v>
      </c>
      <c r="AN139" s="139" t="s">
        <v>143</v>
      </c>
      <c r="AO139" s="139" t="s">
        <v>107</v>
      </c>
      <c r="AS139" s="13" t="s">
        <v>102</v>
      </c>
      <c r="AY139" s="140">
        <f t="shared" si="14"/>
        <v>0</v>
      </c>
      <c r="AZ139" s="140">
        <f t="shared" si="15"/>
        <v>0</v>
      </c>
      <c r="BA139" s="140">
        <f t="shared" si="16"/>
        <v>0</v>
      </c>
      <c r="BB139" s="140">
        <f t="shared" si="17"/>
        <v>0</v>
      </c>
      <c r="BC139" s="140">
        <f t="shared" si="18"/>
        <v>0</v>
      </c>
      <c r="BD139" s="13" t="s">
        <v>107</v>
      </c>
      <c r="BE139" s="140">
        <f t="shared" si="19"/>
        <v>0</v>
      </c>
      <c r="BF139" s="13" t="s">
        <v>106</v>
      </c>
      <c r="BG139" s="139" t="s">
        <v>157</v>
      </c>
    </row>
    <row r="140" spans="2:59" s="1" customFormat="1" ht="23.15" x14ac:dyDescent="0.25">
      <c r="B140" s="127"/>
      <c r="C140" s="128">
        <v>15</v>
      </c>
      <c r="D140" s="128" t="s">
        <v>104</v>
      </c>
      <c r="E140" s="129" t="s">
        <v>274</v>
      </c>
      <c r="F140" s="130" t="s">
        <v>275</v>
      </c>
      <c r="G140" s="131" t="s">
        <v>114</v>
      </c>
      <c r="H140" s="132">
        <v>1848</v>
      </c>
      <c r="I140" s="133"/>
      <c r="J140" s="133">
        <f t="shared" si="0"/>
        <v>0</v>
      </c>
      <c r="K140" s="134"/>
      <c r="L140" s="25"/>
      <c r="M140" s="135" t="s">
        <v>1</v>
      </c>
      <c r="N140" s="136" t="s">
        <v>32</v>
      </c>
      <c r="O140" s="137">
        <v>0.23599999999999999</v>
      </c>
      <c r="P140" s="137">
        <f t="shared" si="1"/>
        <v>436.12799999999999</v>
      </c>
      <c r="Q140" s="137">
        <v>0</v>
      </c>
      <c r="R140" s="137">
        <f t="shared" si="2"/>
        <v>0</v>
      </c>
      <c r="S140" s="137">
        <v>0.154</v>
      </c>
      <c r="T140" s="138">
        <f t="shared" si="3"/>
        <v>284.59199999999998</v>
      </c>
      <c r="AL140" s="139" t="s">
        <v>106</v>
      </c>
      <c r="AN140" s="139" t="s">
        <v>104</v>
      </c>
      <c r="AO140" s="139" t="s">
        <v>107</v>
      </c>
      <c r="AS140" s="13" t="s">
        <v>102</v>
      </c>
      <c r="AY140" s="140">
        <f t="shared" si="4"/>
        <v>0</v>
      </c>
      <c r="AZ140" s="140">
        <f t="shared" si="5"/>
        <v>0</v>
      </c>
      <c r="BA140" s="140">
        <f t="shared" si="6"/>
        <v>0</v>
      </c>
      <c r="BB140" s="140">
        <f t="shared" si="7"/>
        <v>0</v>
      </c>
      <c r="BC140" s="140">
        <f t="shared" si="8"/>
        <v>0</v>
      </c>
      <c r="BD140" s="13" t="s">
        <v>107</v>
      </c>
      <c r="BE140" s="140">
        <f t="shared" si="9"/>
        <v>0</v>
      </c>
      <c r="BF140" s="13" t="s">
        <v>106</v>
      </c>
      <c r="BG140" s="139" t="s">
        <v>115</v>
      </c>
    </row>
    <row r="141" spans="2:59" s="11" customFormat="1" ht="22.95" customHeight="1" x14ac:dyDescent="0.3">
      <c r="B141" s="116"/>
      <c r="D141" s="117" t="s">
        <v>65</v>
      </c>
      <c r="E141" s="125" t="s">
        <v>107</v>
      </c>
      <c r="F141" s="125" t="s">
        <v>153</v>
      </c>
      <c r="J141" s="126">
        <f>BE141</f>
        <v>0</v>
      </c>
      <c r="L141" s="116"/>
      <c r="M141" s="120"/>
      <c r="P141" s="121">
        <f>SUM(P142:P146)</f>
        <v>17387.342000000001</v>
      </c>
      <c r="R141" s="121">
        <f>SUM(R142:R146)</f>
        <v>0.39746717999999998</v>
      </c>
      <c r="T141" s="122">
        <f>SUM(T142:T146)</f>
        <v>0</v>
      </c>
      <c r="AL141" s="117" t="s">
        <v>72</v>
      </c>
      <c r="AN141" s="123" t="s">
        <v>65</v>
      </c>
      <c r="AO141" s="123" t="s">
        <v>72</v>
      </c>
      <c r="AS141" s="117" t="s">
        <v>102</v>
      </c>
      <c r="BE141" s="124">
        <f>SUM(BE142:BE146)</f>
        <v>0</v>
      </c>
    </row>
    <row r="142" spans="2:59" s="1" customFormat="1" ht="23.15" x14ac:dyDescent="0.25">
      <c r="B142" s="127"/>
      <c r="C142" s="128">
        <v>16</v>
      </c>
      <c r="D142" s="128" t="s">
        <v>104</v>
      </c>
      <c r="E142" s="129" t="s">
        <v>276</v>
      </c>
      <c r="F142" s="130" t="s">
        <v>277</v>
      </c>
      <c r="G142" s="131" t="s">
        <v>120</v>
      </c>
      <c r="H142" s="132">
        <v>50</v>
      </c>
      <c r="I142" s="133"/>
      <c r="J142" s="133">
        <f t="shared" ref="J142:J146" si="30">ROUND(I142*H142,2)</f>
        <v>0</v>
      </c>
      <c r="K142" s="134"/>
      <c r="L142" s="25"/>
      <c r="M142" s="135" t="s">
        <v>1</v>
      </c>
      <c r="N142" s="136" t="s">
        <v>32</v>
      </c>
      <c r="O142" s="137">
        <v>3.2650000000000001</v>
      </c>
      <c r="P142" s="137">
        <f t="shared" ref="P142:P146" si="31">O142*H142</f>
        <v>163.25</v>
      </c>
      <c r="Q142" s="137">
        <v>0</v>
      </c>
      <c r="R142" s="137">
        <f t="shared" ref="R142:R146" si="32">Q142*H142</f>
        <v>0</v>
      </c>
      <c r="S142" s="137">
        <v>0</v>
      </c>
      <c r="T142" s="138">
        <f t="shared" ref="T142:T146" si="33">S142*H142</f>
        <v>0</v>
      </c>
      <c r="AL142" s="139" t="s">
        <v>106</v>
      </c>
      <c r="AN142" s="139" t="s">
        <v>104</v>
      </c>
      <c r="AO142" s="139" t="s">
        <v>107</v>
      </c>
      <c r="AS142" s="13" t="s">
        <v>102</v>
      </c>
      <c r="AY142" s="140">
        <f t="shared" ref="AY142:AY146" si="34">IF(N142="základná",J142,0)</f>
        <v>0</v>
      </c>
      <c r="AZ142" s="140">
        <f t="shared" ref="AZ142:AZ146" si="35">IF(N142="znížená",J142,0)</f>
        <v>0</v>
      </c>
      <c r="BA142" s="140">
        <f t="shared" ref="BA142:BA146" si="36">IF(N142="zákl. prenesená",J142,0)</f>
        <v>0</v>
      </c>
      <c r="BB142" s="140">
        <f t="shared" ref="BB142:BB146" si="37">IF(N142="zníž. prenesená",J142,0)</f>
        <v>0</v>
      </c>
      <c r="BC142" s="140">
        <f t="shared" ref="BC142:BC146" si="38">IF(N142="nulová",J142,0)</f>
        <v>0</v>
      </c>
      <c r="BD142" s="13" t="s">
        <v>107</v>
      </c>
      <c r="BE142" s="140">
        <f t="shared" ref="BE142:BE146" si="39">ROUND(I142*H142,2)</f>
        <v>0</v>
      </c>
      <c r="BF142" s="13" t="s">
        <v>106</v>
      </c>
      <c r="BG142" s="139" t="s">
        <v>108</v>
      </c>
    </row>
    <row r="143" spans="2:59" s="1" customFormat="1" ht="23.15" x14ac:dyDescent="0.25">
      <c r="B143" s="127"/>
      <c r="C143" s="128">
        <v>17</v>
      </c>
      <c r="D143" s="128" t="s">
        <v>104</v>
      </c>
      <c r="E143" s="129" t="s">
        <v>278</v>
      </c>
      <c r="F143" s="130" t="s">
        <v>279</v>
      </c>
      <c r="G143" s="131" t="s">
        <v>114</v>
      </c>
      <c r="H143" s="132">
        <v>360</v>
      </c>
      <c r="I143" s="133"/>
      <c r="J143" s="133">
        <f t="shared" ref="J143:J144" si="40">ROUND(I143*H143,2)</f>
        <v>0</v>
      </c>
      <c r="K143" s="134"/>
      <c r="L143" s="25"/>
      <c r="M143" s="135" t="s">
        <v>1</v>
      </c>
      <c r="N143" s="136" t="s">
        <v>32</v>
      </c>
      <c r="O143" s="137">
        <v>3.2650000000000001</v>
      </c>
      <c r="P143" s="137">
        <f t="shared" ref="P143:P144" si="41">O143*H143</f>
        <v>1175.4000000000001</v>
      </c>
      <c r="Q143" s="137">
        <v>0</v>
      </c>
      <c r="R143" s="137">
        <f t="shared" ref="R143:R144" si="42">Q143*H143</f>
        <v>0</v>
      </c>
      <c r="S143" s="137">
        <v>0</v>
      </c>
      <c r="T143" s="138">
        <f t="shared" ref="T143:T144" si="43">S143*H143</f>
        <v>0</v>
      </c>
      <c r="AL143" s="139" t="s">
        <v>106</v>
      </c>
      <c r="AN143" s="139" t="s">
        <v>104</v>
      </c>
      <c r="AO143" s="139" t="s">
        <v>107</v>
      </c>
      <c r="AS143" s="13" t="s">
        <v>102</v>
      </c>
      <c r="AY143" s="140">
        <f t="shared" ref="AY143:AY144" si="44">IF(N143="základná",J143,0)</f>
        <v>0</v>
      </c>
      <c r="AZ143" s="140">
        <f t="shared" ref="AZ143:AZ144" si="45">IF(N143="znížená",J143,0)</f>
        <v>0</v>
      </c>
      <c r="BA143" s="140">
        <f t="shared" ref="BA143:BA144" si="46">IF(N143="zákl. prenesená",J143,0)</f>
        <v>0</v>
      </c>
      <c r="BB143" s="140">
        <f t="shared" ref="BB143:BB144" si="47">IF(N143="zníž. prenesená",J143,0)</f>
        <v>0</v>
      </c>
      <c r="BC143" s="140">
        <f t="shared" ref="BC143:BC144" si="48">IF(N143="nulová",J143,0)</f>
        <v>0</v>
      </c>
      <c r="BD143" s="13" t="s">
        <v>107</v>
      </c>
      <c r="BE143" s="140">
        <f t="shared" ref="BE143:BE144" si="49">ROUND(I143*H143,2)</f>
        <v>0</v>
      </c>
      <c r="BF143" s="13" t="s">
        <v>106</v>
      </c>
      <c r="BG143" s="139" t="s">
        <v>108</v>
      </c>
    </row>
    <row r="144" spans="2:59" s="1" customFormat="1" ht="16.5" customHeight="1" x14ac:dyDescent="0.25">
      <c r="B144" s="127"/>
      <c r="C144" s="145">
        <v>18</v>
      </c>
      <c r="D144" s="145" t="s">
        <v>143</v>
      </c>
      <c r="E144" s="146" t="s">
        <v>280</v>
      </c>
      <c r="F144" s="147" t="s">
        <v>281</v>
      </c>
      <c r="G144" s="148" t="s">
        <v>114</v>
      </c>
      <c r="H144" s="149">
        <v>414</v>
      </c>
      <c r="I144" s="150"/>
      <c r="J144" s="150">
        <f t="shared" si="40"/>
        <v>0</v>
      </c>
      <c r="K144" s="151"/>
      <c r="L144" s="152"/>
      <c r="M144" s="153" t="s">
        <v>1</v>
      </c>
      <c r="N144" s="154" t="s">
        <v>32</v>
      </c>
      <c r="O144" s="137">
        <v>0</v>
      </c>
      <c r="P144" s="137">
        <f t="shared" si="41"/>
        <v>0</v>
      </c>
      <c r="Q144" s="137">
        <v>2.0000000000000002E-5</v>
      </c>
      <c r="R144" s="137">
        <f t="shared" si="42"/>
        <v>8.2800000000000009E-3</v>
      </c>
      <c r="S144" s="137">
        <v>0</v>
      </c>
      <c r="T144" s="138">
        <f t="shared" si="43"/>
        <v>0</v>
      </c>
      <c r="AL144" s="139" t="s">
        <v>116</v>
      </c>
      <c r="AN144" s="139" t="s">
        <v>143</v>
      </c>
      <c r="AO144" s="139" t="s">
        <v>107</v>
      </c>
      <c r="AS144" s="13" t="s">
        <v>102</v>
      </c>
      <c r="AY144" s="140">
        <f t="shared" si="44"/>
        <v>0</v>
      </c>
      <c r="AZ144" s="140">
        <f t="shared" si="45"/>
        <v>0</v>
      </c>
      <c r="BA144" s="140">
        <f t="shared" si="46"/>
        <v>0</v>
      </c>
      <c r="BB144" s="140">
        <f t="shared" si="47"/>
        <v>0</v>
      </c>
      <c r="BC144" s="140">
        <f t="shared" si="48"/>
        <v>0</v>
      </c>
      <c r="BD144" s="13" t="s">
        <v>107</v>
      </c>
      <c r="BE144" s="140">
        <f t="shared" si="49"/>
        <v>0</v>
      </c>
      <c r="BF144" s="13" t="s">
        <v>106</v>
      </c>
      <c r="BG144" s="139" t="s">
        <v>157</v>
      </c>
    </row>
    <row r="145" spans="2:59" s="1" customFormat="1" ht="16.5" customHeight="1" x14ac:dyDescent="0.25">
      <c r="B145" s="127"/>
      <c r="C145" s="128">
        <v>19</v>
      </c>
      <c r="D145" s="128" t="s">
        <v>104</v>
      </c>
      <c r="E145" s="129" t="s">
        <v>282</v>
      </c>
      <c r="F145" s="130" t="s">
        <v>283</v>
      </c>
      <c r="G145" s="131" t="s">
        <v>137</v>
      </c>
      <c r="H145" s="132">
        <v>300</v>
      </c>
      <c r="I145" s="133"/>
      <c r="J145" s="133">
        <f t="shared" si="30"/>
        <v>0</v>
      </c>
      <c r="K145" s="134"/>
      <c r="L145" s="25"/>
      <c r="M145" s="135" t="s">
        <v>1</v>
      </c>
      <c r="N145" s="136" t="s">
        <v>32</v>
      </c>
      <c r="O145" s="137">
        <v>0.627</v>
      </c>
      <c r="P145" s="137">
        <f t="shared" si="31"/>
        <v>188.1</v>
      </c>
      <c r="Q145" s="137">
        <v>1.5204999999999999E-5</v>
      </c>
      <c r="R145" s="137">
        <f t="shared" si="32"/>
        <v>4.5614999999999996E-3</v>
      </c>
      <c r="S145" s="137">
        <v>0</v>
      </c>
      <c r="T145" s="138">
        <f t="shared" si="33"/>
        <v>0</v>
      </c>
      <c r="AL145" s="139" t="s">
        <v>106</v>
      </c>
      <c r="AN145" s="139" t="s">
        <v>104</v>
      </c>
      <c r="AO145" s="139" t="s">
        <v>107</v>
      </c>
      <c r="AS145" s="13" t="s">
        <v>102</v>
      </c>
      <c r="AY145" s="140">
        <f t="shared" si="34"/>
        <v>0</v>
      </c>
      <c r="AZ145" s="140">
        <f t="shared" si="35"/>
        <v>0</v>
      </c>
      <c r="BA145" s="140">
        <f t="shared" si="36"/>
        <v>0</v>
      </c>
      <c r="BB145" s="140">
        <f t="shared" si="37"/>
        <v>0</v>
      </c>
      <c r="BC145" s="140">
        <f t="shared" si="38"/>
        <v>0</v>
      </c>
      <c r="BD145" s="13" t="s">
        <v>107</v>
      </c>
      <c r="BE145" s="140">
        <f t="shared" si="39"/>
        <v>0</v>
      </c>
      <c r="BF145" s="13" t="s">
        <v>106</v>
      </c>
      <c r="BG145" s="139" t="s">
        <v>112</v>
      </c>
    </row>
    <row r="146" spans="2:59" s="1" customFormat="1" ht="23.15" x14ac:dyDescent="0.25">
      <c r="B146" s="127"/>
      <c r="C146" s="128">
        <v>20</v>
      </c>
      <c r="D146" s="128" t="s">
        <v>104</v>
      </c>
      <c r="E146" s="129" t="s">
        <v>284</v>
      </c>
      <c r="F146" s="130" t="s">
        <v>285</v>
      </c>
      <c r="G146" s="131" t="s">
        <v>114</v>
      </c>
      <c r="H146" s="132">
        <v>25296</v>
      </c>
      <c r="I146" s="133"/>
      <c r="J146" s="133">
        <f t="shared" si="30"/>
        <v>0</v>
      </c>
      <c r="K146" s="134"/>
      <c r="L146" s="25"/>
      <c r="M146" s="135" t="s">
        <v>1</v>
      </c>
      <c r="N146" s="136" t="s">
        <v>32</v>
      </c>
      <c r="O146" s="137">
        <v>0.627</v>
      </c>
      <c r="P146" s="137">
        <f t="shared" si="31"/>
        <v>15860.592000000001</v>
      </c>
      <c r="Q146" s="137">
        <v>1.5204999999999999E-5</v>
      </c>
      <c r="R146" s="137">
        <f t="shared" si="32"/>
        <v>0.38462567999999997</v>
      </c>
      <c r="S146" s="137">
        <v>0</v>
      </c>
      <c r="T146" s="138">
        <f t="shared" si="33"/>
        <v>0</v>
      </c>
      <c r="AL146" s="139" t="s">
        <v>106</v>
      </c>
      <c r="AN146" s="139" t="s">
        <v>104</v>
      </c>
      <c r="AO146" s="139" t="s">
        <v>107</v>
      </c>
      <c r="AS146" s="13" t="s">
        <v>102</v>
      </c>
      <c r="AY146" s="140">
        <f t="shared" si="34"/>
        <v>0</v>
      </c>
      <c r="AZ146" s="140">
        <f t="shared" si="35"/>
        <v>0</v>
      </c>
      <c r="BA146" s="140">
        <f t="shared" si="36"/>
        <v>0</v>
      </c>
      <c r="BB146" s="140">
        <f t="shared" si="37"/>
        <v>0</v>
      </c>
      <c r="BC146" s="140">
        <f t="shared" si="38"/>
        <v>0</v>
      </c>
      <c r="BD146" s="13" t="s">
        <v>107</v>
      </c>
      <c r="BE146" s="140">
        <f t="shared" si="39"/>
        <v>0</v>
      </c>
      <c r="BF146" s="13" t="s">
        <v>106</v>
      </c>
      <c r="BG146" s="139" t="s">
        <v>112</v>
      </c>
    </row>
    <row r="147" spans="2:59" s="11" customFormat="1" ht="22.95" customHeight="1" x14ac:dyDescent="0.3">
      <c r="B147" s="116"/>
      <c r="D147" s="117" t="s">
        <v>65</v>
      </c>
      <c r="E147" s="125" t="s">
        <v>106</v>
      </c>
      <c r="F147" s="125" t="s">
        <v>286</v>
      </c>
      <c r="J147" s="126">
        <f>BE147</f>
        <v>0</v>
      </c>
      <c r="L147" s="116"/>
      <c r="M147" s="120"/>
      <c r="P147" s="121">
        <f>SUM(P148:P148)</f>
        <v>39.18</v>
      </c>
      <c r="R147" s="121">
        <f>SUM(R148:R148)</f>
        <v>0</v>
      </c>
      <c r="T147" s="122">
        <f>SUM(T148:T148)</f>
        <v>0</v>
      </c>
      <c r="AL147" s="117" t="s">
        <v>72</v>
      </c>
      <c r="AN147" s="123" t="s">
        <v>65</v>
      </c>
      <c r="AO147" s="123" t="s">
        <v>72</v>
      </c>
      <c r="AS147" s="117" t="s">
        <v>102</v>
      </c>
      <c r="BE147" s="124">
        <f>SUM(BE148:BE148)</f>
        <v>0</v>
      </c>
    </row>
    <row r="148" spans="2:59" s="1" customFormat="1" ht="11.6" x14ac:dyDescent="0.25">
      <c r="B148" s="127"/>
      <c r="C148" s="128">
        <v>21</v>
      </c>
      <c r="D148" s="128" t="s">
        <v>104</v>
      </c>
      <c r="E148" s="129" t="s">
        <v>287</v>
      </c>
      <c r="F148" s="130" t="s">
        <v>288</v>
      </c>
      <c r="G148" s="131" t="s">
        <v>120</v>
      </c>
      <c r="H148" s="132">
        <v>12</v>
      </c>
      <c r="I148" s="133"/>
      <c r="J148" s="133">
        <f t="shared" ref="J148" si="50">ROUND(I148*H148,2)</f>
        <v>0</v>
      </c>
      <c r="K148" s="134"/>
      <c r="L148" s="25"/>
      <c r="M148" s="135" t="s">
        <v>1</v>
      </c>
      <c r="N148" s="136" t="s">
        <v>32</v>
      </c>
      <c r="O148" s="137">
        <v>3.2650000000000001</v>
      </c>
      <c r="P148" s="137">
        <f t="shared" ref="P148" si="51">O148*H148</f>
        <v>39.18</v>
      </c>
      <c r="Q148" s="137">
        <v>0</v>
      </c>
      <c r="R148" s="137">
        <f t="shared" ref="R148" si="52">Q148*H148</f>
        <v>0</v>
      </c>
      <c r="S148" s="137">
        <v>0</v>
      </c>
      <c r="T148" s="138">
        <f t="shared" ref="T148" si="53">S148*H148</f>
        <v>0</v>
      </c>
      <c r="AL148" s="139" t="s">
        <v>106</v>
      </c>
      <c r="AN148" s="139" t="s">
        <v>104</v>
      </c>
      <c r="AO148" s="139" t="s">
        <v>107</v>
      </c>
      <c r="AS148" s="13" t="s">
        <v>102</v>
      </c>
      <c r="AY148" s="140">
        <f t="shared" ref="AY148" si="54">IF(N148="základná",J148,0)</f>
        <v>0</v>
      </c>
      <c r="AZ148" s="140">
        <f t="shared" ref="AZ148" si="55">IF(N148="znížená",J148,0)</f>
        <v>0</v>
      </c>
      <c r="BA148" s="140">
        <f t="shared" ref="BA148" si="56">IF(N148="zákl. prenesená",J148,0)</f>
        <v>0</v>
      </c>
      <c r="BB148" s="140">
        <f t="shared" ref="BB148" si="57">IF(N148="zníž. prenesená",J148,0)</f>
        <v>0</v>
      </c>
      <c r="BC148" s="140">
        <f t="shared" ref="BC148" si="58">IF(N148="nulová",J148,0)</f>
        <v>0</v>
      </c>
      <c r="BD148" s="13" t="s">
        <v>107</v>
      </c>
      <c r="BE148" s="140">
        <f t="shared" ref="BE148" si="59">ROUND(I148*H148,2)</f>
        <v>0</v>
      </c>
      <c r="BF148" s="13" t="s">
        <v>106</v>
      </c>
      <c r="BG148" s="139" t="s">
        <v>108</v>
      </c>
    </row>
    <row r="149" spans="2:59" s="11" customFormat="1" ht="22.95" customHeight="1" x14ac:dyDescent="0.3">
      <c r="B149" s="116"/>
      <c r="D149" s="117" t="s">
        <v>65</v>
      </c>
      <c r="E149" s="125" t="s">
        <v>289</v>
      </c>
      <c r="F149" s="125" t="s">
        <v>290</v>
      </c>
      <c r="J149" s="126">
        <f>BE149</f>
        <v>0</v>
      </c>
      <c r="L149" s="116"/>
      <c r="M149" s="120"/>
      <c r="P149" s="121">
        <f>SUM(P150:P165)</f>
        <v>499605.658</v>
      </c>
      <c r="R149" s="121">
        <f>SUM(R150:R165)</f>
        <v>221.92736930299998</v>
      </c>
      <c r="T149" s="122">
        <f>SUM(T150:T165)</f>
        <v>98701.2</v>
      </c>
      <c r="AL149" s="117" t="s">
        <v>72</v>
      </c>
      <c r="AN149" s="123" t="s">
        <v>65</v>
      </c>
      <c r="AO149" s="123" t="s">
        <v>72</v>
      </c>
      <c r="AS149" s="117" t="s">
        <v>102</v>
      </c>
      <c r="BE149" s="124">
        <f>SUM(BE150:BE165)</f>
        <v>0</v>
      </c>
    </row>
    <row r="150" spans="2:59" s="1" customFormat="1" ht="34.75" x14ac:dyDescent="0.25">
      <c r="B150" s="127"/>
      <c r="C150" s="361">
        <v>22</v>
      </c>
      <c r="D150" s="361" t="s">
        <v>104</v>
      </c>
      <c r="E150" s="362" t="s">
        <v>1227</v>
      </c>
      <c r="F150" s="363" t="s">
        <v>1228</v>
      </c>
      <c r="G150" s="364" t="s">
        <v>114</v>
      </c>
      <c r="H150" s="365">
        <v>25296</v>
      </c>
      <c r="I150" s="366"/>
      <c r="J150" s="366">
        <f t="shared" ref="J150:J165" si="60">ROUND(I150*H150,2)</f>
        <v>0</v>
      </c>
      <c r="K150" s="134"/>
      <c r="L150" s="25"/>
      <c r="M150" s="367" t="s">
        <v>1</v>
      </c>
      <c r="N150" s="368" t="s">
        <v>32</v>
      </c>
      <c r="O150" s="369">
        <v>3.2650000000000001</v>
      </c>
      <c r="P150" s="369">
        <f t="shared" ref="P150:P165" si="61">O150*H150</f>
        <v>82591.44</v>
      </c>
      <c r="Q150" s="369">
        <v>0</v>
      </c>
      <c r="R150" s="369">
        <f t="shared" ref="R150:R165" si="62">Q150*H150</f>
        <v>0</v>
      </c>
      <c r="S150" s="369">
        <v>0</v>
      </c>
      <c r="T150" s="370">
        <f t="shared" ref="T150:T165" si="63">S150*H150</f>
        <v>0</v>
      </c>
      <c r="AL150" s="371" t="s">
        <v>106</v>
      </c>
      <c r="AN150" s="371" t="s">
        <v>104</v>
      </c>
      <c r="AO150" s="371" t="s">
        <v>107</v>
      </c>
      <c r="AS150" s="13" t="s">
        <v>102</v>
      </c>
      <c r="AY150" s="140">
        <f t="shared" ref="AY150:AY165" si="64">IF(N150="základná",J150,0)</f>
        <v>0</v>
      </c>
      <c r="AZ150" s="140">
        <f t="shared" ref="AZ150:AZ165" si="65">IF(N150="znížená",J150,0)</f>
        <v>0</v>
      </c>
      <c r="BA150" s="140">
        <f t="shared" ref="BA150:BA165" si="66">IF(N150="zákl. prenesená",J150,0)</f>
        <v>0</v>
      </c>
      <c r="BB150" s="140">
        <f t="shared" ref="BB150:BB165" si="67">IF(N150="zníž. prenesená",J150,0)</f>
        <v>0</v>
      </c>
      <c r="BC150" s="140">
        <f t="shared" ref="BC150:BC165" si="68">IF(N150="nulová",J150,0)</f>
        <v>0</v>
      </c>
      <c r="BD150" s="13" t="s">
        <v>107</v>
      </c>
      <c r="BE150" s="140">
        <f t="shared" ref="BE150:BE165" si="69">ROUND(I150*H150,2)</f>
        <v>0</v>
      </c>
      <c r="BF150" s="13" t="s">
        <v>106</v>
      </c>
      <c r="BG150" s="371" t="s">
        <v>108</v>
      </c>
    </row>
    <row r="151" spans="2:59" s="1" customFormat="1" ht="23.15" x14ac:dyDescent="0.25">
      <c r="B151" s="127"/>
      <c r="C151" s="128">
        <v>23</v>
      </c>
      <c r="D151" s="128" t="s">
        <v>104</v>
      </c>
      <c r="E151" s="129" t="s">
        <v>291</v>
      </c>
      <c r="F151" s="130" t="s">
        <v>292</v>
      </c>
      <c r="G151" s="131" t="s">
        <v>114</v>
      </c>
      <c r="H151" s="132">
        <v>817</v>
      </c>
      <c r="I151" s="133"/>
      <c r="J151" s="133">
        <f t="shared" si="60"/>
        <v>0</v>
      </c>
      <c r="K151" s="134"/>
      <c r="L151" s="25"/>
      <c r="M151" s="135" t="s">
        <v>1</v>
      </c>
      <c r="N151" s="136" t="s">
        <v>32</v>
      </c>
      <c r="O151" s="137">
        <v>3.2650000000000001</v>
      </c>
      <c r="P151" s="137">
        <f t="shared" si="61"/>
        <v>2667.5050000000001</v>
      </c>
      <c r="Q151" s="137">
        <v>0</v>
      </c>
      <c r="R151" s="137">
        <f t="shared" si="62"/>
        <v>0</v>
      </c>
      <c r="S151" s="137">
        <v>0</v>
      </c>
      <c r="T151" s="138">
        <f t="shared" si="63"/>
        <v>0</v>
      </c>
      <c r="AL151" s="139" t="s">
        <v>106</v>
      </c>
      <c r="AN151" s="139" t="s">
        <v>104</v>
      </c>
      <c r="AO151" s="139" t="s">
        <v>107</v>
      </c>
      <c r="AS151" s="13" t="s">
        <v>102</v>
      </c>
      <c r="AY151" s="140">
        <f t="shared" si="64"/>
        <v>0</v>
      </c>
      <c r="AZ151" s="140">
        <f t="shared" si="65"/>
        <v>0</v>
      </c>
      <c r="BA151" s="140">
        <f t="shared" si="66"/>
        <v>0</v>
      </c>
      <c r="BB151" s="140">
        <f t="shared" si="67"/>
        <v>0</v>
      </c>
      <c r="BC151" s="140">
        <f t="shared" si="68"/>
        <v>0</v>
      </c>
      <c r="BD151" s="13" t="s">
        <v>107</v>
      </c>
      <c r="BE151" s="140">
        <f t="shared" si="69"/>
        <v>0</v>
      </c>
      <c r="BF151" s="13" t="s">
        <v>106</v>
      </c>
      <c r="BG151" s="139" t="s">
        <v>108</v>
      </c>
    </row>
    <row r="152" spans="2:59" s="1" customFormat="1" ht="23.15" x14ac:dyDescent="0.25">
      <c r="B152" s="127"/>
      <c r="C152" s="128">
        <v>24</v>
      </c>
      <c r="D152" s="128" t="s">
        <v>104</v>
      </c>
      <c r="E152" s="129" t="s">
        <v>293</v>
      </c>
      <c r="F152" s="130" t="s">
        <v>294</v>
      </c>
      <c r="G152" s="131" t="s">
        <v>114</v>
      </c>
      <c r="H152" s="132">
        <v>21298</v>
      </c>
      <c r="I152" s="133"/>
      <c r="J152" s="133">
        <f t="shared" ref="J152:J162" si="70">ROUND(I152*H152,2)</f>
        <v>0</v>
      </c>
      <c r="K152" s="134"/>
      <c r="L152" s="25"/>
      <c r="M152" s="135" t="s">
        <v>1</v>
      </c>
      <c r="N152" s="136" t="s">
        <v>32</v>
      </c>
      <c r="O152" s="137">
        <v>3.2650000000000001</v>
      </c>
      <c r="P152" s="137">
        <f t="shared" ref="P152:P162" si="71">O152*H152</f>
        <v>69537.97</v>
      </c>
      <c r="Q152" s="137">
        <v>0</v>
      </c>
      <c r="R152" s="137">
        <f t="shared" ref="R152:R162" si="72">Q152*H152</f>
        <v>0</v>
      </c>
      <c r="S152" s="137">
        <v>0</v>
      </c>
      <c r="T152" s="138">
        <f t="shared" ref="T152:T162" si="73">S152*H152</f>
        <v>0</v>
      </c>
      <c r="AL152" s="139" t="s">
        <v>106</v>
      </c>
      <c r="AN152" s="139" t="s">
        <v>104</v>
      </c>
      <c r="AO152" s="139" t="s">
        <v>107</v>
      </c>
      <c r="AS152" s="13" t="s">
        <v>102</v>
      </c>
      <c r="AY152" s="140">
        <f t="shared" ref="AY152:AY162" si="74">IF(N152="základná",J152,0)</f>
        <v>0</v>
      </c>
      <c r="AZ152" s="140">
        <f t="shared" ref="AZ152:AZ162" si="75">IF(N152="znížená",J152,0)</f>
        <v>0</v>
      </c>
      <c r="BA152" s="140">
        <f t="shared" ref="BA152:BA162" si="76">IF(N152="zákl. prenesená",J152,0)</f>
        <v>0</v>
      </c>
      <c r="BB152" s="140">
        <f t="shared" ref="BB152:BB162" si="77">IF(N152="zníž. prenesená",J152,0)</f>
        <v>0</v>
      </c>
      <c r="BC152" s="140">
        <f t="shared" ref="BC152:BC162" si="78">IF(N152="nulová",J152,0)</f>
        <v>0</v>
      </c>
      <c r="BD152" s="13" t="s">
        <v>107</v>
      </c>
      <c r="BE152" s="140">
        <f t="shared" ref="BE152:BE162" si="79">ROUND(I152*H152,2)</f>
        <v>0</v>
      </c>
      <c r="BF152" s="13" t="s">
        <v>106</v>
      </c>
      <c r="BG152" s="139" t="s">
        <v>108</v>
      </c>
    </row>
    <row r="153" spans="2:59" s="1" customFormat="1" ht="23.15" x14ac:dyDescent="0.25">
      <c r="B153" s="127"/>
      <c r="C153" s="128">
        <v>25</v>
      </c>
      <c r="D153" s="128" t="s">
        <v>104</v>
      </c>
      <c r="E153" s="129" t="s">
        <v>295</v>
      </c>
      <c r="F153" s="130" t="s">
        <v>296</v>
      </c>
      <c r="G153" s="131" t="s">
        <v>114</v>
      </c>
      <c r="H153" s="132">
        <v>20881</v>
      </c>
      <c r="I153" s="133"/>
      <c r="J153" s="133">
        <f t="shared" si="70"/>
        <v>0</v>
      </c>
      <c r="K153" s="134"/>
      <c r="L153" s="25"/>
      <c r="M153" s="135" t="s">
        <v>1</v>
      </c>
      <c r="N153" s="136" t="s">
        <v>32</v>
      </c>
      <c r="O153" s="137">
        <v>12.606</v>
      </c>
      <c r="P153" s="137">
        <f t="shared" si="71"/>
        <v>263225.886</v>
      </c>
      <c r="Q153" s="137">
        <v>0</v>
      </c>
      <c r="R153" s="137">
        <f t="shared" si="72"/>
        <v>0</v>
      </c>
      <c r="S153" s="137">
        <v>2.4</v>
      </c>
      <c r="T153" s="138">
        <f t="shared" si="73"/>
        <v>50114.400000000001</v>
      </c>
      <c r="AL153" s="139" t="s">
        <v>106</v>
      </c>
      <c r="AN153" s="139" t="s">
        <v>104</v>
      </c>
      <c r="AO153" s="139" t="s">
        <v>107</v>
      </c>
      <c r="AS153" s="13" t="s">
        <v>102</v>
      </c>
      <c r="AY153" s="140">
        <f t="shared" si="74"/>
        <v>0</v>
      </c>
      <c r="AZ153" s="140">
        <f t="shared" si="75"/>
        <v>0</v>
      </c>
      <c r="BA153" s="140">
        <f t="shared" si="76"/>
        <v>0</v>
      </c>
      <c r="BB153" s="140">
        <f t="shared" si="77"/>
        <v>0</v>
      </c>
      <c r="BC153" s="140">
        <f t="shared" si="78"/>
        <v>0</v>
      </c>
      <c r="BD153" s="13" t="s">
        <v>107</v>
      </c>
      <c r="BE153" s="140">
        <f t="shared" si="79"/>
        <v>0</v>
      </c>
      <c r="BF153" s="13" t="s">
        <v>106</v>
      </c>
      <c r="BG153" s="139" t="s">
        <v>119</v>
      </c>
    </row>
    <row r="154" spans="2:59" s="1" customFormat="1" ht="23.15" x14ac:dyDescent="0.25">
      <c r="B154" s="127"/>
      <c r="C154" s="128">
        <v>26</v>
      </c>
      <c r="D154" s="128" t="s">
        <v>104</v>
      </c>
      <c r="E154" s="129" t="s">
        <v>297</v>
      </c>
      <c r="F154" s="130" t="s">
        <v>298</v>
      </c>
      <c r="G154" s="131" t="s">
        <v>114</v>
      </c>
      <c r="H154" s="132">
        <v>3982</v>
      </c>
      <c r="I154" s="133"/>
      <c r="J154" s="133">
        <f t="shared" si="70"/>
        <v>0</v>
      </c>
      <c r="K154" s="134"/>
      <c r="L154" s="25"/>
      <c r="M154" s="135" t="s">
        <v>1</v>
      </c>
      <c r="N154" s="136" t="s">
        <v>32</v>
      </c>
      <c r="O154" s="137">
        <v>8.0549999999999997</v>
      </c>
      <c r="P154" s="137">
        <f t="shared" si="71"/>
        <v>32075.01</v>
      </c>
      <c r="Q154" s="137">
        <v>5.5631423999999999E-2</v>
      </c>
      <c r="R154" s="137">
        <f t="shared" si="72"/>
        <v>221.52433036799999</v>
      </c>
      <c r="S154" s="137">
        <v>2.4</v>
      </c>
      <c r="T154" s="138">
        <f t="shared" si="73"/>
        <v>9556.7999999999993</v>
      </c>
      <c r="AL154" s="139" t="s">
        <v>106</v>
      </c>
      <c r="AN154" s="139" t="s">
        <v>104</v>
      </c>
      <c r="AO154" s="139" t="s">
        <v>107</v>
      </c>
      <c r="AS154" s="13" t="s">
        <v>102</v>
      </c>
      <c r="AY154" s="140">
        <f t="shared" si="74"/>
        <v>0</v>
      </c>
      <c r="AZ154" s="140">
        <f t="shared" si="75"/>
        <v>0</v>
      </c>
      <c r="BA154" s="140">
        <f t="shared" si="76"/>
        <v>0</v>
      </c>
      <c r="BB154" s="140">
        <f t="shared" si="77"/>
        <v>0</v>
      </c>
      <c r="BC154" s="140">
        <f t="shared" si="78"/>
        <v>0</v>
      </c>
      <c r="BD154" s="13" t="s">
        <v>107</v>
      </c>
      <c r="BE154" s="140">
        <f t="shared" si="79"/>
        <v>0</v>
      </c>
      <c r="BF154" s="13" t="s">
        <v>106</v>
      </c>
      <c r="BG154" s="139" t="s">
        <v>121</v>
      </c>
    </row>
    <row r="155" spans="2:59" s="1" customFormat="1" ht="23.15" x14ac:dyDescent="0.25">
      <c r="B155" s="127"/>
      <c r="C155" s="128">
        <v>27</v>
      </c>
      <c r="D155" s="128" t="s">
        <v>104</v>
      </c>
      <c r="E155" s="129" t="s">
        <v>299</v>
      </c>
      <c r="F155" s="130" t="s">
        <v>300</v>
      </c>
      <c r="G155" s="131" t="s">
        <v>114</v>
      </c>
      <c r="H155" s="132">
        <v>785</v>
      </c>
      <c r="I155" s="133"/>
      <c r="J155" s="133">
        <f t="shared" si="70"/>
        <v>0</v>
      </c>
      <c r="K155" s="134"/>
      <c r="L155" s="25"/>
      <c r="M155" s="135" t="s">
        <v>1</v>
      </c>
      <c r="N155" s="136" t="s">
        <v>32</v>
      </c>
      <c r="O155" s="137">
        <v>0.23</v>
      </c>
      <c r="P155" s="137">
        <f t="shared" si="71"/>
        <v>180.55</v>
      </c>
      <c r="Q155" s="137">
        <v>0</v>
      </c>
      <c r="R155" s="137">
        <f t="shared" si="72"/>
        <v>0</v>
      </c>
      <c r="S155" s="137">
        <v>10</v>
      </c>
      <c r="T155" s="138">
        <f t="shared" si="73"/>
        <v>7850</v>
      </c>
      <c r="AL155" s="139" t="s">
        <v>106</v>
      </c>
      <c r="AN155" s="139" t="s">
        <v>104</v>
      </c>
      <c r="AO155" s="139" t="s">
        <v>107</v>
      </c>
      <c r="AS155" s="13" t="s">
        <v>102</v>
      </c>
      <c r="AY155" s="140">
        <f t="shared" si="74"/>
        <v>0</v>
      </c>
      <c r="AZ155" s="140">
        <f t="shared" si="75"/>
        <v>0</v>
      </c>
      <c r="BA155" s="140">
        <f t="shared" si="76"/>
        <v>0</v>
      </c>
      <c r="BB155" s="140">
        <f t="shared" si="77"/>
        <v>0</v>
      </c>
      <c r="BC155" s="140">
        <f t="shared" si="78"/>
        <v>0</v>
      </c>
      <c r="BD155" s="13" t="s">
        <v>107</v>
      </c>
      <c r="BE155" s="140">
        <f t="shared" si="79"/>
        <v>0</v>
      </c>
      <c r="BF155" s="13" t="s">
        <v>106</v>
      </c>
      <c r="BG155" s="139" t="s">
        <v>122</v>
      </c>
    </row>
    <row r="156" spans="2:59" s="1" customFormat="1" ht="26.25" customHeight="1" x14ac:dyDescent="0.25">
      <c r="B156" s="127"/>
      <c r="C156" s="128">
        <v>28</v>
      </c>
      <c r="D156" s="128" t="s">
        <v>104</v>
      </c>
      <c r="E156" s="129" t="s">
        <v>301</v>
      </c>
      <c r="F156" s="130" t="s">
        <v>302</v>
      </c>
      <c r="G156" s="131" t="s">
        <v>114</v>
      </c>
      <c r="H156" s="132">
        <v>3118</v>
      </c>
      <c r="I156" s="133"/>
      <c r="J156" s="133">
        <f t="shared" si="70"/>
        <v>0</v>
      </c>
      <c r="K156" s="134"/>
      <c r="L156" s="25"/>
      <c r="M156" s="135" t="s">
        <v>1</v>
      </c>
      <c r="N156" s="136" t="s">
        <v>32</v>
      </c>
      <c r="O156" s="137">
        <v>0.23</v>
      </c>
      <c r="P156" s="137">
        <f t="shared" si="71"/>
        <v>717.14</v>
      </c>
      <c r="Q156" s="137">
        <v>0</v>
      </c>
      <c r="R156" s="137">
        <f t="shared" si="72"/>
        <v>0</v>
      </c>
      <c r="S156" s="137">
        <v>10</v>
      </c>
      <c r="T156" s="138">
        <f t="shared" si="73"/>
        <v>31180</v>
      </c>
      <c r="AL156" s="139" t="s">
        <v>106</v>
      </c>
      <c r="AN156" s="139" t="s">
        <v>104</v>
      </c>
      <c r="AO156" s="139" t="s">
        <v>107</v>
      </c>
      <c r="AS156" s="13" t="s">
        <v>102</v>
      </c>
      <c r="AY156" s="140">
        <f t="shared" si="74"/>
        <v>0</v>
      </c>
      <c r="AZ156" s="140">
        <f t="shared" si="75"/>
        <v>0</v>
      </c>
      <c r="BA156" s="140">
        <f t="shared" si="76"/>
        <v>0</v>
      </c>
      <c r="BB156" s="140">
        <f t="shared" si="77"/>
        <v>0</v>
      </c>
      <c r="BC156" s="140">
        <f t="shared" si="78"/>
        <v>0</v>
      </c>
      <c r="BD156" s="13" t="s">
        <v>107</v>
      </c>
      <c r="BE156" s="140">
        <f t="shared" si="79"/>
        <v>0</v>
      </c>
      <c r="BF156" s="13" t="s">
        <v>106</v>
      </c>
      <c r="BG156" s="139" t="s">
        <v>123</v>
      </c>
    </row>
    <row r="157" spans="2:59" s="1" customFormat="1" ht="26.25" customHeight="1" x14ac:dyDescent="0.25">
      <c r="B157" s="127"/>
      <c r="C157" s="128">
        <v>29</v>
      </c>
      <c r="D157" s="128" t="s">
        <v>104</v>
      </c>
      <c r="E157" s="129" t="s">
        <v>303</v>
      </c>
      <c r="F157" s="130" t="s">
        <v>304</v>
      </c>
      <c r="G157" s="131" t="s">
        <v>114</v>
      </c>
      <c r="H157" s="132">
        <v>20471</v>
      </c>
      <c r="I157" s="133"/>
      <c r="J157" s="133">
        <f t="shared" si="70"/>
        <v>0</v>
      </c>
      <c r="K157" s="134"/>
      <c r="L157" s="25"/>
      <c r="M157" s="135" t="s">
        <v>1</v>
      </c>
      <c r="N157" s="136" t="s">
        <v>32</v>
      </c>
      <c r="O157" s="137">
        <v>0.59799999999999998</v>
      </c>
      <c r="P157" s="137">
        <f t="shared" si="71"/>
        <v>12241.657999999999</v>
      </c>
      <c r="Q157" s="137">
        <v>0</v>
      </c>
      <c r="R157" s="137">
        <f t="shared" si="72"/>
        <v>0</v>
      </c>
      <c r="S157" s="137">
        <v>0</v>
      </c>
      <c r="T157" s="138">
        <f t="shared" si="73"/>
        <v>0</v>
      </c>
      <c r="AL157" s="139" t="s">
        <v>106</v>
      </c>
      <c r="AN157" s="139" t="s">
        <v>104</v>
      </c>
      <c r="AO157" s="139" t="s">
        <v>107</v>
      </c>
      <c r="AS157" s="13" t="s">
        <v>102</v>
      </c>
      <c r="AY157" s="140">
        <f t="shared" si="74"/>
        <v>0</v>
      </c>
      <c r="AZ157" s="140">
        <f t="shared" si="75"/>
        <v>0</v>
      </c>
      <c r="BA157" s="140">
        <f t="shared" si="76"/>
        <v>0</v>
      </c>
      <c r="BB157" s="140">
        <f t="shared" si="77"/>
        <v>0</v>
      </c>
      <c r="BC157" s="140">
        <f t="shared" si="78"/>
        <v>0</v>
      </c>
      <c r="BD157" s="13" t="s">
        <v>107</v>
      </c>
      <c r="BE157" s="140">
        <f t="shared" si="79"/>
        <v>0</v>
      </c>
      <c r="BF157" s="13" t="s">
        <v>106</v>
      </c>
      <c r="BG157" s="139" t="s">
        <v>128</v>
      </c>
    </row>
    <row r="158" spans="2:59" s="1" customFormat="1" ht="23.15" x14ac:dyDescent="0.25">
      <c r="B158" s="127"/>
      <c r="C158" s="128">
        <v>30</v>
      </c>
      <c r="D158" s="128" t="s">
        <v>104</v>
      </c>
      <c r="E158" s="129" t="s">
        <v>374</v>
      </c>
      <c r="F158" s="130" t="s">
        <v>305</v>
      </c>
      <c r="G158" s="131" t="s">
        <v>114</v>
      </c>
      <c r="H158" s="132">
        <v>785</v>
      </c>
      <c r="I158" s="133"/>
      <c r="J158" s="133">
        <f t="shared" ref="J158:J161" si="80">ROUND(I158*H158,2)</f>
        <v>0</v>
      </c>
      <c r="K158" s="134"/>
      <c r="L158" s="25"/>
      <c r="M158" s="135" t="s">
        <v>1</v>
      </c>
      <c r="N158" s="136" t="s">
        <v>32</v>
      </c>
      <c r="O158" s="137">
        <v>7.0000000000000001E-3</v>
      </c>
      <c r="P158" s="137">
        <f t="shared" ref="P158:P161" si="81">O158*H158</f>
        <v>5.4950000000000001</v>
      </c>
      <c r="Q158" s="137">
        <v>0</v>
      </c>
      <c r="R158" s="137">
        <f t="shared" ref="R158:R161" si="82">Q158*H158</f>
        <v>0</v>
      </c>
      <c r="S158" s="137">
        <v>0</v>
      </c>
      <c r="T158" s="138">
        <f t="shared" ref="T158:T161" si="83">S158*H158</f>
        <v>0</v>
      </c>
      <c r="AL158" s="139" t="s">
        <v>106</v>
      </c>
      <c r="AN158" s="139" t="s">
        <v>104</v>
      </c>
      <c r="AO158" s="139" t="s">
        <v>107</v>
      </c>
      <c r="AS158" s="13" t="s">
        <v>102</v>
      </c>
      <c r="AY158" s="140">
        <f t="shared" ref="AY158:AY161" si="84">IF(N158="základná",J158,0)</f>
        <v>0</v>
      </c>
      <c r="AZ158" s="140">
        <f t="shared" ref="AZ158:AZ161" si="85">IF(N158="znížená",J158,0)</f>
        <v>0</v>
      </c>
      <c r="BA158" s="140">
        <f t="shared" ref="BA158:BA161" si="86">IF(N158="zákl. prenesená",J158,0)</f>
        <v>0</v>
      </c>
      <c r="BB158" s="140">
        <f t="shared" ref="BB158:BB161" si="87">IF(N158="zníž. prenesená",J158,0)</f>
        <v>0</v>
      </c>
      <c r="BC158" s="140">
        <f t="shared" ref="BC158:BC161" si="88">IF(N158="nulová",J158,0)</f>
        <v>0</v>
      </c>
      <c r="BD158" s="13" t="s">
        <v>107</v>
      </c>
      <c r="BE158" s="140">
        <f t="shared" ref="BE158:BE161" si="89">ROUND(I158*H158,2)</f>
        <v>0</v>
      </c>
      <c r="BF158" s="13" t="s">
        <v>106</v>
      </c>
      <c r="BG158" s="139" t="s">
        <v>131</v>
      </c>
    </row>
    <row r="159" spans="2:59" s="1" customFormat="1" ht="23.15" x14ac:dyDescent="0.25">
      <c r="B159" s="127"/>
      <c r="C159" s="128">
        <v>31</v>
      </c>
      <c r="D159" s="128" t="s">
        <v>104</v>
      </c>
      <c r="E159" s="129" t="s">
        <v>375</v>
      </c>
      <c r="F159" s="130" t="s">
        <v>306</v>
      </c>
      <c r="G159" s="131" t="s">
        <v>114</v>
      </c>
      <c r="H159" s="132">
        <v>1630</v>
      </c>
      <c r="I159" s="133"/>
      <c r="J159" s="133">
        <f t="shared" si="80"/>
        <v>0</v>
      </c>
      <c r="K159" s="134"/>
      <c r="L159" s="25"/>
      <c r="M159" s="135" t="s">
        <v>1</v>
      </c>
      <c r="N159" s="136" t="s">
        <v>32</v>
      </c>
      <c r="O159" s="137">
        <v>0.627</v>
      </c>
      <c r="P159" s="137">
        <f t="shared" si="81"/>
        <v>1022.01</v>
      </c>
      <c r="Q159" s="137">
        <v>1.5204999999999999E-5</v>
      </c>
      <c r="R159" s="137">
        <f t="shared" si="82"/>
        <v>2.4784149999999998E-2</v>
      </c>
      <c r="S159" s="137">
        <v>0</v>
      </c>
      <c r="T159" s="138">
        <f t="shared" si="83"/>
        <v>0</v>
      </c>
      <c r="AL159" s="139" t="s">
        <v>106</v>
      </c>
      <c r="AN159" s="139" t="s">
        <v>104</v>
      </c>
      <c r="AO159" s="139" t="s">
        <v>107</v>
      </c>
      <c r="AS159" s="13" t="s">
        <v>102</v>
      </c>
      <c r="AY159" s="140">
        <f t="shared" si="84"/>
        <v>0</v>
      </c>
      <c r="AZ159" s="140">
        <f t="shared" si="85"/>
        <v>0</v>
      </c>
      <c r="BA159" s="140">
        <f t="shared" si="86"/>
        <v>0</v>
      </c>
      <c r="BB159" s="140">
        <f t="shared" si="87"/>
        <v>0</v>
      </c>
      <c r="BC159" s="140">
        <f t="shared" si="88"/>
        <v>0</v>
      </c>
      <c r="BD159" s="13" t="s">
        <v>107</v>
      </c>
      <c r="BE159" s="140">
        <f t="shared" si="89"/>
        <v>0</v>
      </c>
      <c r="BF159" s="13" t="s">
        <v>106</v>
      </c>
      <c r="BG159" s="139" t="s">
        <v>112</v>
      </c>
    </row>
    <row r="160" spans="2:59" s="1" customFormat="1" ht="16.5" customHeight="1" x14ac:dyDescent="0.25">
      <c r="B160" s="127"/>
      <c r="C160" s="128">
        <v>32</v>
      </c>
      <c r="D160" s="128" t="s">
        <v>104</v>
      </c>
      <c r="E160" s="129" t="s">
        <v>307</v>
      </c>
      <c r="F160" s="130" t="s">
        <v>308</v>
      </c>
      <c r="G160" s="131" t="s">
        <v>114</v>
      </c>
      <c r="H160" s="132">
        <v>120</v>
      </c>
      <c r="I160" s="133"/>
      <c r="J160" s="133">
        <f t="shared" si="80"/>
        <v>0</v>
      </c>
      <c r="K160" s="134"/>
      <c r="L160" s="25"/>
      <c r="M160" s="135" t="s">
        <v>1</v>
      </c>
      <c r="N160" s="136" t="s">
        <v>32</v>
      </c>
      <c r="O160" s="137">
        <v>0.627</v>
      </c>
      <c r="P160" s="137">
        <f t="shared" si="81"/>
        <v>75.239999999999995</v>
      </c>
      <c r="Q160" s="137">
        <v>1.5204999999999999E-5</v>
      </c>
      <c r="R160" s="137">
        <f t="shared" si="82"/>
        <v>1.8246E-3</v>
      </c>
      <c r="S160" s="137">
        <v>0</v>
      </c>
      <c r="T160" s="138">
        <f t="shared" si="83"/>
        <v>0</v>
      </c>
      <c r="AL160" s="139" t="s">
        <v>106</v>
      </c>
      <c r="AN160" s="139" t="s">
        <v>104</v>
      </c>
      <c r="AO160" s="139" t="s">
        <v>107</v>
      </c>
      <c r="AS160" s="13" t="s">
        <v>102</v>
      </c>
      <c r="AY160" s="140">
        <f t="shared" si="84"/>
        <v>0</v>
      </c>
      <c r="AZ160" s="140">
        <f t="shared" si="85"/>
        <v>0</v>
      </c>
      <c r="BA160" s="140">
        <f t="shared" si="86"/>
        <v>0</v>
      </c>
      <c r="BB160" s="140">
        <f t="shared" si="87"/>
        <v>0</v>
      </c>
      <c r="BC160" s="140">
        <f t="shared" si="88"/>
        <v>0</v>
      </c>
      <c r="BD160" s="13" t="s">
        <v>107</v>
      </c>
      <c r="BE160" s="140">
        <f t="shared" si="89"/>
        <v>0</v>
      </c>
      <c r="BF160" s="13" t="s">
        <v>106</v>
      </c>
      <c r="BG160" s="139" t="s">
        <v>112</v>
      </c>
    </row>
    <row r="161" spans="2:59" s="1" customFormat="1" ht="23.15" x14ac:dyDescent="0.25">
      <c r="B161" s="127"/>
      <c r="C161" s="128">
        <v>33</v>
      </c>
      <c r="D161" s="128" t="s">
        <v>104</v>
      </c>
      <c r="E161" s="129" t="s">
        <v>309</v>
      </c>
      <c r="F161" s="130" t="s">
        <v>310</v>
      </c>
      <c r="G161" s="131" t="s">
        <v>114</v>
      </c>
      <c r="H161" s="132">
        <v>860</v>
      </c>
      <c r="I161" s="133"/>
      <c r="J161" s="133">
        <f t="shared" si="80"/>
        <v>0</v>
      </c>
      <c r="K161" s="134"/>
      <c r="L161" s="25"/>
      <c r="M161" s="135" t="s">
        <v>1</v>
      </c>
      <c r="N161" s="136" t="s">
        <v>32</v>
      </c>
      <c r="O161" s="137">
        <v>1.57</v>
      </c>
      <c r="P161" s="137">
        <f t="shared" si="81"/>
        <v>1350.2</v>
      </c>
      <c r="Q161" s="137">
        <v>1.5204999999999999E-5</v>
      </c>
      <c r="R161" s="137">
        <f t="shared" si="82"/>
        <v>1.3076299999999999E-2</v>
      </c>
      <c r="S161" s="137">
        <v>0</v>
      </c>
      <c r="T161" s="138">
        <f t="shared" si="83"/>
        <v>0</v>
      </c>
      <c r="AL161" s="139" t="s">
        <v>106</v>
      </c>
      <c r="AN161" s="139" t="s">
        <v>104</v>
      </c>
      <c r="AO161" s="139" t="s">
        <v>107</v>
      </c>
      <c r="AS161" s="13" t="s">
        <v>102</v>
      </c>
      <c r="AY161" s="140">
        <f t="shared" si="84"/>
        <v>0</v>
      </c>
      <c r="AZ161" s="140">
        <f t="shared" si="85"/>
        <v>0</v>
      </c>
      <c r="BA161" s="140">
        <f t="shared" si="86"/>
        <v>0</v>
      </c>
      <c r="BB161" s="140">
        <f t="shared" si="87"/>
        <v>0</v>
      </c>
      <c r="BC161" s="140">
        <f t="shared" si="88"/>
        <v>0</v>
      </c>
      <c r="BD161" s="13" t="s">
        <v>107</v>
      </c>
      <c r="BE161" s="140">
        <f t="shared" si="89"/>
        <v>0</v>
      </c>
      <c r="BF161" s="13" t="s">
        <v>106</v>
      </c>
      <c r="BG161" s="139" t="s">
        <v>113</v>
      </c>
    </row>
    <row r="162" spans="2:59" s="1" customFormat="1" ht="23.15" x14ac:dyDescent="0.25">
      <c r="B162" s="127"/>
      <c r="C162" s="128">
        <v>34</v>
      </c>
      <c r="D162" s="128" t="s">
        <v>104</v>
      </c>
      <c r="E162" s="129" t="s">
        <v>311</v>
      </c>
      <c r="F162" s="130" t="s">
        <v>312</v>
      </c>
      <c r="G162" s="131" t="s">
        <v>114</v>
      </c>
      <c r="H162" s="132">
        <v>875</v>
      </c>
      <c r="I162" s="133"/>
      <c r="J162" s="133">
        <f t="shared" si="70"/>
        <v>0</v>
      </c>
      <c r="K162" s="134"/>
      <c r="L162" s="25"/>
      <c r="M162" s="135" t="s">
        <v>1</v>
      </c>
      <c r="N162" s="136" t="s">
        <v>32</v>
      </c>
      <c r="O162" s="137">
        <v>7.0000000000000001E-3</v>
      </c>
      <c r="P162" s="137">
        <f t="shared" si="71"/>
        <v>6.125</v>
      </c>
      <c r="Q162" s="137">
        <v>0</v>
      </c>
      <c r="R162" s="137">
        <f t="shared" si="72"/>
        <v>0</v>
      </c>
      <c r="S162" s="137">
        <v>0</v>
      </c>
      <c r="T162" s="138">
        <f t="shared" si="73"/>
        <v>0</v>
      </c>
      <c r="AL162" s="139" t="s">
        <v>106</v>
      </c>
      <c r="AN162" s="139" t="s">
        <v>104</v>
      </c>
      <c r="AO162" s="139" t="s">
        <v>107</v>
      </c>
      <c r="AS162" s="13" t="s">
        <v>102</v>
      </c>
      <c r="AY162" s="140">
        <f t="shared" si="74"/>
        <v>0</v>
      </c>
      <c r="AZ162" s="140">
        <f t="shared" si="75"/>
        <v>0</v>
      </c>
      <c r="BA162" s="140">
        <f t="shared" si="76"/>
        <v>0</v>
      </c>
      <c r="BB162" s="140">
        <f t="shared" si="77"/>
        <v>0</v>
      </c>
      <c r="BC162" s="140">
        <f t="shared" si="78"/>
        <v>0</v>
      </c>
      <c r="BD162" s="13" t="s">
        <v>107</v>
      </c>
      <c r="BE162" s="140">
        <f t="shared" si="79"/>
        <v>0</v>
      </c>
      <c r="BF162" s="13" t="s">
        <v>106</v>
      </c>
      <c r="BG162" s="139" t="s">
        <v>131</v>
      </c>
    </row>
    <row r="163" spans="2:59" s="1" customFormat="1" ht="23.15" x14ac:dyDescent="0.25">
      <c r="B163" s="127"/>
      <c r="C163" s="128">
        <v>35</v>
      </c>
      <c r="D163" s="128" t="s">
        <v>104</v>
      </c>
      <c r="E163" s="129" t="s">
        <v>313</v>
      </c>
      <c r="F163" s="130" t="s">
        <v>314</v>
      </c>
      <c r="G163" s="131" t="s">
        <v>114</v>
      </c>
      <c r="H163" s="132">
        <v>770</v>
      </c>
      <c r="I163" s="133"/>
      <c r="J163" s="133">
        <f t="shared" si="60"/>
        <v>0</v>
      </c>
      <c r="K163" s="134"/>
      <c r="L163" s="25"/>
      <c r="M163" s="135" t="s">
        <v>1</v>
      </c>
      <c r="N163" s="136" t="s">
        <v>32</v>
      </c>
      <c r="O163" s="137">
        <v>0.627</v>
      </c>
      <c r="P163" s="137">
        <f t="shared" si="61"/>
        <v>482.79</v>
      </c>
      <c r="Q163" s="137">
        <v>1.5204999999999999E-5</v>
      </c>
      <c r="R163" s="137">
        <f t="shared" si="62"/>
        <v>1.1707849999999999E-2</v>
      </c>
      <c r="S163" s="137">
        <v>0</v>
      </c>
      <c r="T163" s="138">
        <f t="shared" si="63"/>
        <v>0</v>
      </c>
      <c r="AL163" s="139" t="s">
        <v>106</v>
      </c>
      <c r="AN163" s="139" t="s">
        <v>104</v>
      </c>
      <c r="AO163" s="139" t="s">
        <v>107</v>
      </c>
      <c r="AS163" s="13" t="s">
        <v>102</v>
      </c>
      <c r="AY163" s="140">
        <f t="shared" si="64"/>
        <v>0</v>
      </c>
      <c r="AZ163" s="140">
        <f t="shared" si="65"/>
        <v>0</v>
      </c>
      <c r="BA163" s="140">
        <f t="shared" si="66"/>
        <v>0</v>
      </c>
      <c r="BB163" s="140">
        <f t="shared" si="67"/>
        <v>0</v>
      </c>
      <c r="BC163" s="140">
        <f t="shared" si="68"/>
        <v>0</v>
      </c>
      <c r="BD163" s="13" t="s">
        <v>107</v>
      </c>
      <c r="BE163" s="140">
        <f t="shared" si="69"/>
        <v>0</v>
      </c>
      <c r="BF163" s="13" t="s">
        <v>106</v>
      </c>
      <c r="BG163" s="139" t="s">
        <v>112</v>
      </c>
    </row>
    <row r="164" spans="2:59" s="1" customFormat="1" ht="23.15" x14ac:dyDescent="0.25">
      <c r="B164" s="127"/>
      <c r="C164" s="128">
        <v>36</v>
      </c>
      <c r="D164" s="128" t="s">
        <v>104</v>
      </c>
      <c r="E164" s="129" t="s">
        <v>315</v>
      </c>
      <c r="F164" s="130" t="s">
        <v>316</v>
      </c>
      <c r="G164" s="131" t="s">
        <v>114</v>
      </c>
      <c r="H164" s="132">
        <v>3057</v>
      </c>
      <c r="I164" s="133"/>
      <c r="J164" s="133">
        <f t="shared" si="60"/>
        <v>0</v>
      </c>
      <c r="K164" s="134"/>
      <c r="L164" s="25"/>
      <c r="M164" s="135" t="s">
        <v>1</v>
      </c>
      <c r="N164" s="136" t="s">
        <v>32</v>
      </c>
      <c r="O164" s="137">
        <v>0.627</v>
      </c>
      <c r="P164" s="137">
        <f t="shared" si="61"/>
        <v>1916.739</v>
      </c>
      <c r="Q164" s="137">
        <v>1.5204999999999999E-5</v>
      </c>
      <c r="R164" s="137">
        <f t="shared" si="62"/>
        <v>4.6481684999999995E-2</v>
      </c>
      <c r="S164" s="137">
        <v>0</v>
      </c>
      <c r="T164" s="138">
        <f t="shared" si="63"/>
        <v>0</v>
      </c>
      <c r="AL164" s="139" t="s">
        <v>106</v>
      </c>
      <c r="AN164" s="139" t="s">
        <v>104</v>
      </c>
      <c r="AO164" s="139" t="s">
        <v>107</v>
      </c>
      <c r="AS164" s="13" t="s">
        <v>102</v>
      </c>
      <c r="AY164" s="140">
        <f t="shared" si="64"/>
        <v>0</v>
      </c>
      <c r="AZ164" s="140">
        <f t="shared" si="65"/>
        <v>0</v>
      </c>
      <c r="BA164" s="140">
        <f t="shared" si="66"/>
        <v>0</v>
      </c>
      <c r="BB164" s="140">
        <f t="shared" si="67"/>
        <v>0</v>
      </c>
      <c r="BC164" s="140">
        <f t="shared" si="68"/>
        <v>0</v>
      </c>
      <c r="BD164" s="13" t="s">
        <v>107</v>
      </c>
      <c r="BE164" s="140">
        <f t="shared" si="69"/>
        <v>0</v>
      </c>
      <c r="BF164" s="13" t="s">
        <v>106</v>
      </c>
      <c r="BG164" s="139" t="s">
        <v>112</v>
      </c>
    </row>
    <row r="165" spans="2:59" s="1" customFormat="1" ht="23.15" x14ac:dyDescent="0.25">
      <c r="B165" s="127"/>
      <c r="C165" s="128">
        <v>37</v>
      </c>
      <c r="D165" s="128" t="s">
        <v>104</v>
      </c>
      <c r="E165" s="129" t="s">
        <v>317</v>
      </c>
      <c r="F165" s="130" t="s">
        <v>318</v>
      </c>
      <c r="G165" s="131" t="s">
        <v>114</v>
      </c>
      <c r="H165" s="132">
        <v>20070</v>
      </c>
      <c r="I165" s="133"/>
      <c r="J165" s="133">
        <f t="shared" si="60"/>
        <v>0</v>
      </c>
      <c r="K165" s="134"/>
      <c r="L165" s="25"/>
      <c r="M165" s="135" t="s">
        <v>1</v>
      </c>
      <c r="N165" s="136" t="s">
        <v>32</v>
      </c>
      <c r="O165" s="137">
        <v>1.57</v>
      </c>
      <c r="P165" s="137">
        <f t="shared" si="61"/>
        <v>31509.9</v>
      </c>
      <c r="Q165" s="137">
        <v>1.5204999999999999E-5</v>
      </c>
      <c r="R165" s="137">
        <f t="shared" si="62"/>
        <v>0.30516434999999997</v>
      </c>
      <c r="S165" s="137">
        <v>0</v>
      </c>
      <c r="T165" s="138">
        <f t="shared" si="63"/>
        <v>0</v>
      </c>
      <c r="AL165" s="139" t="s">
        <v>106</v>
      </c>
      <c r="AN165" s="139" t="s">
        <v>104</v>
      </c>
      <c r="AO165" s="139" t="s">
        <v>107</v>
      </c>
      <c r="AS165" s="13" t="s">
        <v>102</v>
      </c>
      <c r="AY165" s="140">
        <f t="shared" si="64"/>
        <v>0</v>
      </c>
      <c r="AZ165" s="140">
        <f t="shared" si="65"/>
        <v>0</v>
      </c>
      <c r="BA165" s="140">
        <f t="shared" si="66"/>
        <v>0</v>
      </c>
      <c r="BB165" s="140">
        <f t="shared" si="67"/>
        <v>0</v>
      </c>
      <c r="BC165" s="140">
        <f t="shared" si="68"/>
        <v>0</v>
      </c>
      <c r="BD165" s="13" t="s">
        <v>107</v>
      </c>
      <c r="BE165" s="140">
        <f t="shared" si="69"/>
        <v>0</v>
      </c>
      <c r="BF165" s="13" t="s">
        <v>106</v>
      </c>
      <c r="BG165" s="139" t="s">
        <v>113</v>
      </c>
    </row>
    <row r="166" spans="2:59" s="11" customFormat="1" ht="22.95" customHeight="1" x14ac:dyDescent="0.3">
      <c r="B166" s="116"/>
      <c r="D166" s="117" t="s">
        <v>65</v>
      </c>
      <c r="E166" s="125" t="s">
        <v>117</v>
      </c>
      <c r="F166" s="125" t="s">
        <v>118</v>
      </c>
      <c r="J166" s="126">
        <f>BE166</f>
        <v>0</v>
      </c>
      <c r="L166" s="116"/>
      <c r="M166" s="120"/>
      <c r="P166" s="121">
        <f>SUM(P167:P196)</f>
        <v>7119.1071999999995</v>
      </c>
      <c r="R166" s="121">
        <f>SUM(R167:R196)</f>
        <v>1.8630283089199999</v>
      </c>
      <c r="T166" s="122">
        <f>SUM(T167:T196)</f>
        <v>16173.6</v>
      </c>
      <c r="AL166" s="117" t="s">
        <v>72</v>
      </c>
      <c r="AN166" s="123" t="s">
        <v>65</v>
      </c>
      <c r="AO166" s="123" t="s">
        <v>72</v>
      </c>
      <c r="AS166" s="117" t="s">
        <v>102</v>
      </c>
      <c r="BE166" s="124">
        <f>SUM(BE167:BE196)</f>
        <v>0</v>
      </c>
    </row>
    <row r="167" spans="2:59" s="1" customFormat="1" ht="23.15" x14ac:dyDescent="0.25">
      <c r="B167" s="127"/>
      <c r="C167" s="128">
        <v>38</v>
      </c>
      <c r="D167" s="128" t="s">
        <v>104</v>
      </c>
      <c r="E167" s="129" t="s">
        <v>319</v>
      </c>
      <c r="F167" s="130" t="s">
        <v>320</v>
      </c>
      <c r="G167" s="131" t="s">
        <v>105</v>
      </c>
      <c r="H167" s="132">
        <v>5</v>
      </c>
      <c r="I167" s="133"/>
      <c r="J167" s="133">
        <f t="shared" ref="J167:J196" si="90">ROUND(I167*H167,2)</f>
        <v>0</v>
      </c>
      <c r="K167" s="134"/>
      <c r="L167" s="25"/>
      <c r="M167" s="135" t="s">
        <v>1</v>
      </c>
      <c r="N167" s="136" t="s">
        <v>32</v>
      </c>
      <c r="O167" s="137">
        <v>12.606</v>
      </c>
      <c r="P167" s="137">
        <f t="shared" ref="P167:P196" si="91">O167*H167</f>
        <v>63.03</v>
      </c>
      <c r="Q167" s="137">
        <v>0</v>
      </c>
      <c r="R167" s="137">
        <f t="shared" ref="R167:R196" si="92">Q167*H167</f>
        <v>0</v>
      </c>
      <c r="S167" s="137">
        <v>2.4</v>
      </c>
      <c r="T167" s="138">
        <f t="shared" ref="T167:T196" si="93">S167*H167</f>
        <v>12</v>
      </c>
      <c r="AL167" s="139" t="s">
        <v>106</v>
      </c>
      <c r="AN167" s="139" t="s">
        <v>104</v>
      </c>
      <c r="AO167" s="139" t="s">
        <v>107</v>
      </c>
      <c r="AS167" s="13" t="s">
        <v>102</v>
      </c>
      <c r="AY167" s="140">
        <f t="shared" ref="AY167:AY196" si="94">IF(N167="základná",J167,0)</f>
        <v>0</v>
      </c>
      <c r="AZ167" s="140">
        <f t="shared" ref="AZ167:AZ196" si="95">IF(N167="znížená",J167,0)</f>
        <v>0</v>
      </c>
      <c r="BA167" s="140">
        <f t="shared" ref="BA167:BA196" si="96">IF(N167="zákl. prenesená",J167,0)</f>
        <v>0</v>
      </c>
      <c r="BB167" s="140">
        <f t="shared" ref="BB167:BB196" si="97">IF(N167="zníž. prenesená",J167,0)</f>
        <v>0</v>
      </c>
      <c r="BC167" s="140">
        <f t="shared" ref="BC167:BC196" si="98">IF(N167="nulová",J167,0)</f>
        <v>0</v>
      </c>
      <c r="BD167" s="13" t="s">
        <v>107</v>
      </c>
      <c r="BE167" s="140">
        <f t="shared" ref="BE167:BE196" si="99">ROUND(I167*H167,2)</f>
        <v>0</v>
      </c>
      <c r="BF167" s="13" t="s">
        <v>106</v>
      </c>
      <c r="BG167" s="139" t="s">
        <v>119</v>
      </c>
    </row>
    <row r="168" spans="2:59" s="1" customFormat="1" ht="23.15" x14ac:dyDescent="0.25">
      <c r="B168" s="127"/>
      <c r="C168" s="145">
        <v>39</v>
      </c>
      <c r="D168" s="145" t="s">
        <v>104</v>
      </c>
      <c r="E168" s="146" t="s">
        <v>321</v>
      </c>
      <c r="F168" s="147" t="s">
        <v>322</v>
      </c>
      <c r="G168" s="148" t="s">
        <v>105</v>
      </c>
      <c r="H168" s="149">
        <v>3</v>
      </c>
      <c r="I168" s="150"/>
      <c r="J168" s="150">
        <f t="shared" si="90"/>
        <v>0</v>
      </c>
      <c r="K168" s="151"/>
      <c r="L168" s="152"/>
      <c r="M168" s="153" t="s">
        <v>1</v>
      </c>
      <c r="N168" s="154" t="s">
        <v>32</v>
      </c>
      <c r="O168" s="137">
        <v>8.0549999999999997</v>
      </c>
      <c r="P168" s="137">
        <f t="shared" si="91"/>
        <v>24.164999999999999</v>
      </c>
      <c r="Q168" s="137">
        <v>5.5631423999999999E-2</v>
      </c>
      <c r="R168" s="137">
        <f t="shared" si="92"/>
        <v>0.16689427200000001</v>
      </c>
      <c r="S168" s="137">
        <v>2.4</v>
      </c>
      <c r="T168" s="138">
        <f t="shared" si="93"/>
        <v>7.1999999999999993</v>
      </c>
      <c r="AL168" s="139" t="s">
        <v>106</v>
      </c>
      <c r="AN168" s="139" t="s">
        <v>104</v>
      </c>
      <c r="AO168" s="139" t="s">
        <v>107</v>
      </c>
      <c r="AS168" s="13" t="s">
        <v>102</v>
      </c>
      <c r="AY168" s="140">
        <f t="shared" si="94"/>
        <v>0</v>
      </c>
      <c r="AZ168" s="140">
        <f t="shared" si="95"/>
        <v>0</v>
      </c>
      <c r="BA168" s="140">
        <f t="shared" si="96"/>
        <v>0</v>
      </c>
      <c r="BB168" s="140">
        <f t="shared" si="97"/>
        <v>0</v>
      </c>
      <c r="BC168" s="140">
        <f t="shared" si="98"/>
        <v>0</v>
      </c>
      <c r="BD168" s="13" t="s">
        <v>107</v>
      </c>
      <c r="BE168" s="140">
        <f t="shared" si="99"/>
        <v>0</v>
      </c>
      <c r="BF168" s="13" t="s">
        <v>106</v>
      </c>
      <c r="BG168" s="139" t="s">
        <v>121</v>
      </c>
    </row>
    <row r="169" spans="2:59" s="1" customFormat="1" ht="23.15" x14ac:dyDescent="0.25">
      <c r="B169" s="127"/>
      <c r="C169" s="145">
        <v>40</v>
      </c>
      <c r="D169" s="145" t="s">
        <v>104</v>
      </c>
      <c r="E169" s="146" t="s">
        <v>323</v>
      </c>
      <c r="F169" s="147" t="s">
        <v>324</v>
      </c>
      <c r="G169" s="148" t="s">
        <v>105</v>
      </c>
      <c r="H169" s="149">
        <v>2</v>
      </c>
      <c r="I169" s="150"/>
      <c r="J169" s="150">
        <f t="shared" si="90"/>
        <v>0</v>
      </c>
      <c r="K169" s="151"/>
      <c r="L169" s="152"/>
      <c r="M169" s="153" t="s">
        <v>1</v>
      </c>
      <c r="N169" s="154" t="s">
        <v>32</v>
      </c>
      <c r="O169" s="137">
        <v>0.23</v>
      </c>
      <c r="P169" s="137">
        <f t="shared" si="91"/>
        <v>0.46</v>
      </c>
      <c r="Q169" s="137">
        <v>0</v>
      </c>
      <c r="R169" s="137">
        <f t="shared" si="92"/>
        <v>0</v>
      </c>
      <c r="S169" s="137">
        <v>10</v>
      </c>
      <c r="T169" s="138">
        <f t="shared" si="93"/>
        <v>20</v>
      </c>
      <c r="AL169" s="139" t="s">
        <v>106</v>
      </c>
      <c r="AN169" s="139" t="s">
        <v>104</v>
      </c>
      <c r="AO169" s="139" t="s">
        <v>107</v>
      </c>
      <c r="AS169" s="13" t="s">
        <v>102</v>
      </c>
      <c r="AY169" s="140">
        <f t="shared" si="94"/>
        <v>0</v>
      </c>
      <c r="AZ169" s="140">
        <f t="shared" si="95"/>
        <v>0</v>
      </c>
      <c r="BA169" s="140">
        <f t="shared" si="96"/>
        <v>0</v>
      </c>
      <c r="BB169" s="140">
        <f t="shared" si="97"/>
        <v>0</v>
      </c>
      <c r="BC169" s="140">
        <f t="shared" si="98"/>
        <v>0</v>
      </c>
      <c r="BD169" s="13" t="s">
        <v>107</v>
      </c>
      <c r="BE169" s="140">
        <f t="shared" si="99"/>
        <v>0</v>
      </c>
      <c r="BF169" s="13" t="s">
        <v>106</v>
      </c>
      <c r="BG169" s="139" t="s">
        <v>122</v>
      </c>
    </row>
    <row r="170" spans="2:59" s="1" customFormat="1" ht="23.15" x14ac:dyDescent="0.25">
      <c r="B170" s="127"/>
      <c r="C170" s="128">
        <v>41</v>
      </c>
      <c r="D170" s="128" t="s">
        <v>104</v>
      </c>
      <c r="E170" s="129" t="s">
        <v>325</v>
      </c>
      <c r="F170" s="130" t="s">
        <v>326</v>
      </c>
      <c r="G170" s="131" t="s">
        <v>105</v>
      </c>
      <c r="H170" s="132">
        <v>5</v>
      </c>
      <c r="I170" s="133"/>
      <c r="J170" s="133">
        <f t="shared" si="90"/>
        <v>0</v>
      </c>
      <c r="K170" s="134"/>
      <c r="L170" s="25"/>
      <c r="M170" s="135" t="s">
        <v>1</v>
      </c>
      <c r="N170" s="136" t="s">
        <v>32</v>
      </c>
      <c r="O170" s="137">
        <v>0.23</v>
      </c>
      <c r="P170" s="137">
        <f t="shared" si="91"/>
        <v>1.1500000000000001</v>
      </c>
      <c r="Q170" s="137">
        <v>0</v>
      </c>
      <c r="R170" s="137">
        <f t="shared" si="92"/>
        <v>0</v>
      </c>
      <c r="S170" s="137">
        <v>10</v>
      </c>
      <c r="T170" s="138">
        <f t="shared" si="93"/>
        <v>50</v>
      </c>
      <c r="AL170" s="139" t="s">
        <v>106</v>
      </c>
      <c r="AN170" s="139" t="s">
        <v>104</v>
      </c>
      <c r="AO170" s="139" t="s">
        <v>107</v>
      </c>
      <c r="AS170" s="13" t="s">
        <v>102</v>
      </c>
      <c r="AY170" s="140">
        <f t="shared" si="94"/>
        <v>0</v>
      </c>
      <c r="AZ170" s="140">
        <f t="shared" si="95"/>
        <v>0</v>
      </c>
      <c r="BA170" s="140">
        <f t="shared" si="96"/>
        <v>0</v>
      </c>
      <c r="BB170" s="140">
        <f t="shared" si="97"/>
        <v>0</v>
      </c>
      <c r="BC170" s="140">
        <f t="shared" si="98"/>
        <v>0</v>
      </c>
      <c r="BD170" s="13" t="s">
        <v>107</v>
      </c>
      <c r="BE170" s="140">
        <f t="shared" si="99"/>
        <v>0</v>
      </c>
      <c r="BF170" s="13" t="s">
        <v>106</v>
      </c>
      <c r="BG170" s="139" t="s">
        <v>123</v>
      </c>
    </row>
    <row r="171" spans="2:59" s="1" customFormat="1" ht="16.5" customHeight="1" x14ac:dyDescent="0.25">
      <c r="B171" s="127"/>
      <c r="C171" s="145">
        <v>42</v>
      </c>
      <c r="D171" s="145" t="s">
        <v>104</v>
      </c>
      <c r="E171" s="146" t="s">
        <v>327</v>
      </c>
      <c r="F171" s="147" t="s">
        <v>328</v>
      </c>
      <c r="G171" s="148" t="s">
        <v>137</v>
      </c>
      <c r="H171" s="149">
        <v>12.5</v>
      </c>
      <c r="I171" s="150"/>
      <c r="J171" s="150">
        <f t="shared" si="90"/>
        <v>0</v>
      </c>
      <c r="K171" s="151"/>
      <c r="L171" s="152"/>
      <c r="M171" s="153" t="s">
        <v>1</v>
      </c>
      <c r="N171" s="154" t="s">
        <v>32</v>
      </c>
      <c r="O171" s="137">
        <v>0.59799999999999998</v>
      </c>
      <c r="P171" s="137">
        <f t="shared" si="91"/>
        <v>7.4749999999999996</v>
      </c>
      <c r="Q171" s="137">
        <v>0</v>
      </c>
      <c r="R171" s="137">
        <f t="shared" si="92"/>
        <v>0</v>
      </c>
      <c r="S171" s="137">
        <v>0</v>
      </c>
      <c r="T171" s="138">
        <f t="shared" si="93"/>
        <v>0</v>
      </c>
      <c r="AL171" s="139" t="s">
        <v>106</v>
      </c>
      <c r="AN171" s="139" t="s">
        <v>104</v>
      </c>
      <c r="AO171" s="139" t="s">
        <v>107</v>
      </c>
      <c r="AS171" s="13" t="s">
        <v>102</v>
      </c>
      <c r="AY171" s="140">
        <f t="shared" si="94"/>
        <v>0</v>
      </c>
      <c r="AZ171" s="140">
        <f t="shared" si="95"/>
        <v>0</v>
      </c>
      <c r="BA171" s="140">
        <f t="shared" si="96"/>
        <v>0</v>
      </c>
      <c r="BB171" s="140">
        <f t="shared" si="97"/>
        <v>0</v>
      </c>
      <c r="BC171" s="140">
        <f t="shared" si="98"/>
        <v>0</v>
      </c>
      <c r="BD171" s="13" t="s">
        <v>107</v>
      </c>
      <c r="BE171" s="140">
        <f t="shared" si="99"/>
        <v>0</v>
      </c>
      <c r="BF171" s="13" t="s">
        <v>106</v>
      </c>
      <c r="BG171" s="139" t="s">
        <v>128</v>
      </c>
    </row>
    <row r="172" spans="2:59" s="1" customFormat="1" ht="16.5" customHeight="1" x14ac:dyDescent="0.25">
      <c r="B172" s="127"/>
      <c r="C172" s="145">
        <v>43</v>
      </c>
      <c r="D172" s="145" t="s">
        <v>104</v>
      </c>
      <c r="E172" s="146" t="s">
        <v>329</v>
      </c>
      <c r="F172" s="147" t="s">
        <v>330</v>
      </c>
      <c r="G172" s="148" t="s">
        <v>105</v>
      </c>
      <c r="H172" s="149">
        <v>10</v>
      </c>
      <c r="I172" s="150"/>
      <c r="J172" s="150">
        <f t="shared" si="90"/>
        <v>0</v>
      </c>
      <c r="K172" s="151"/>
      <c r="L172" s="152"/>
      <c r="M172" s="153" t="s">
        <v>1</v>
      </c>
      <c r="N172" s="154" t="s">
        <v>32</v>
      </c>
      <c r="O172" s="137">
        <v>7.0000000000000001E-3</v>
      </c>
      <c r="P172" s="137">
        <f t="shared" si="91"/>
        <v>7.0000000000000007E-2</v>
      </c>
      <c r="Q172" s="137">
        <v>0</v>
      </c>
      <c r="R172" s="137">
        <f t="shared" si="92"/>
        <v>0</v>
      </c>
      <c r="S172" s="137">
        <v>0</v>
      </c>
      <c r="T172" s="138">
        <f t="shared" si="93"/>
        <v>0</v>
      </c>
      <c r="AL172" s="139" t="s">
        <v>106</v>
      </c>
      <c r="AN172" s="139" t="s">
        <v>104</v>
      </c>
      <c r="AO172" s="139" t="s">
        <v>107</v>
      </c>
      <c r="AS172" s="13" t="s">
        <v>102</v>
      </c>
      <c r="AY172" s="140">
        <f t="shared" si="94"/>
        <v>0</v>
      </c>
      <c r="AZ172" s="140">
        <f t="shared" si="95"/>
        <v>0</v>
      </c>
      <c r="BA172" s="140">
        <f t="shared" si="96"/>
        <v>0</v>
      </c>
      <c r="BB172" s="140">
        <f t="shared" si="97"/>
        <v>0</v>
      </c>
      <c r="BC172" s="140">
        <f t="shared" si="98"/>
        <v>0</v>
      </c>
      <c r="BD172" s="13" t="s">
        <v>107</v>
      </c>
      <c r="BE172" s="140">
        <f t="shared" si="99"/>
        <v>0</v>
      </c>
      <c r="BF172" s="13" t="s">
        <v>106</v>
      </c>
      <c r="BG172" s="139" t="s">
        <v>131</v>
      </c>
    </row>
    <row r="173" spans="2:59" s="1" customFormat="1" ht="16.5" customHeight="1" x14ac:dyDescent="0.25">
      <c r="B173" s="127"/>
      <c r="C173" s="145">
        <v>44</v>
      </c>
      <c r="D173" s="145" t="s">
        <v>104</v>
      </c>
      <c r="E173" s="146" t="s">
        <v>331</v>
      </c>
      <c r="F173" s="147" t="s">
        <v>332</v>
      </c>
      <c r="G173" s="148" t="s">
        <v>105</v>
      </c>
      <c r="H173" s="149">
        <v>5</v>
      </c>
      <c r="I173" s="150"/>
      <c r="J173" s="150">
        <f t="shared" si="90"/>
        <v>0</v>
      </c>
      <c r="K173" s="151"/>
      <c r="L173" s="152"/>
      <c r="M173" s="153" t="s">
        <v>1</v>
      </c>
      <c r="N173" s="154" t="s">
        <v>32</v>
      </c>
      <c r="O173" s="137">
        <v>3.2650000000000001</v>
      </c>
      <c r="P173" s="137">
        <f t="shared" si="91"/>
        <v>16.324999999999999</v>
      </c>
      <c r="Q173" s="137">
        <v>0</v>
      </c>
      <c r="R173" s="137">
        <f t="shared" si="92"/>
        <v>0</v>
      </c>
      <c r="S173" s="137">
        <v>0</v>
      </c>
      <c r="T173" s="138">
        <f t="shared" si="93"/>
        <v>0</v>
      </c>
      <c r="AL173" s="139" t="s">
        <v>106</v>
      </c>
      <c r="AN173" s="139" t="s">
        <v>104</v>
      </c>
      <c r="AO173" s="139" t="s">
        <v>107</v>
      </c>
      <c r="AS173" s="13" t="s">
        <v>102</v>
      </c>
      <c r="AY173" s="140">
        <f t="shared" si="94"/>
        <v>0</v>
      </c>
      <c r="AZ173" s="140">
        <f t="shared" si="95"/>
        <v>0</v>
      </c>
      <c r="BA173" s="140">
        <f t="shared" si="96"/>
        <v>0</v>
      </c>
      <c r="BB173" s="140">
        <f t="shared" si="97"/>
        <v>0</v>
      </c>
      <c r="BC173" s="140">
        <f t="shared" si="98"/>
        <v>0</v>
      </c>
      <c r="BD173" s="13" t="s">
        <v>107</v>
      </c>
      <c r="BE173" s="140">
        <f t="shared" si="99"/>
        <v>0</v>
      </c>
      <c r="BF173" s="13" t="s">
        <v>106</v>
      </c>
      <c r="BG173" s="139" t="s">
        <v>108</v>
      </c>
    </row>
    <row r="174" spans="2:59" s="1" customFormat="1" ht="23.15" x14ac:dyDescent="0.25">
      <c r="B174" s="127"/>
      <c r="C174" s="128">
        <v>45</v>
      </c>
      <c r="D174" s="128" t="s">
        <v>104</v>
      </c>
      <c r="E174" s="129" t="s">
        <v>333</v>
      </c>
      <c r="F174" s="130" t="s">
        <v>334</v>
      </c>
      <c r="G174" s="131" t="s">
        <v>137</v>
      </c>
      <c r="H174" s="132">
        <v>28</v>
      </c>
      <c r="I174" s="133"/>
      <c r="J174" s="133">
        <f t="shared" si="90"/>
        <v>0</v>
      </c>
      <c r="K174" s="134"/>
      <c r="L174" s="25"/>
      <c r="M174" s="135" t="s">
        <v>1</v>
      </c>
      <c r="N174" s="136" t="s">
        <v>32</v>
      </c>
      <c r="O174" s="137">
        <v>12.606</v>
      </c>
      <c r="P174" s="137">
        <f t="shared" si="91"/>
        <v>352.96800000000002</v>
      </c>
      <c r="Q174" s="137">
        <v>0</v>
      </c>
      <c r="R174" s="137">
        <f t="shared" si="92"/>
        <v>0</v>
      </c>
      <c r="S174" s="137">
        <v>2.4</v>
      </c>
      <c r="T174" s="138">
        <f t="shared" si="93"/>
        <v>67.2</v>
      </c>
      <c r="AL174" s="139" t="s">
        <v>106</v>
      </c>
      <c r="AN174" s="139" t="s">
        <v>104</v>
      </c>
      <c r="AO174" s="139" t="s">
        <v>107</v>
      </c>
      <c r="AS174" s="13" t="s">
        <v>102</v>
      </c>
      <c r="AY174" s="140">
        <f t="shared" si="94"/>
        <v>0</v>
      </c>
      <c r="AZ174" s="140">
        <f t="shared" si="95"/>
        <v>0</v>
      </c>
      <c r="BA174" s="140">
        <f t="shared" si="96"/>
        <v>0</v>
      </c>
      <c r="BB174" s="140">
        <f t="shared" si="97"/>
        <v>0</v>
      </c>
      <c r="BC174" s="140">
        <f t="shared" si="98"/>
        <v>0</v>
      </c>
      <c r="BD174" s="13" t="s">
        <v>107</v>
      </c>
      <c r="BE174" s="140">
        <f t="shared" si="99"/>
        <v>0</v>
      </c>
      <c r="BF174" s="13" t="s">
        <v>106</v>
      </c>
      <c r="BG174" s="139" t="s">
        <v>119</v>
      </c>
    </row>
    <row r="175" spans="2:59" s="1" customFormat="1" ht="23.15" x14ac:dyDescent="0.25">
      <c r="B175" s="127"/>
      <c r="C175" s="128">
        <v>46</v>
      </c>
      <c r="D175" s="128" t="s">
        <v>104</v>
      </c>
      <c r="E175" s="129" t="s">
        <v>335</v>
      </c>
      <c r="F175" s="130" t="s">
        <v>336</v>
      </c>
      <c r="G175" s="131" t="s">
        <v>137</v>
      </c>
      <c r="H175" s="132">
        <v>28</v>
      </c>
      <c r="I175" s="133"/>
      <c r="J175" s="133">
        <f t="shared" si="90"/>
        <v>0</v>
      </c>
      <c r="K175" s="134"/>
      <c r="L175" s="25"/>
      <c r="M175" s="135" t="s">
        <v>1</v>
      </c>
      <c r="N175" s="136" t="s">
        <v>32</v>
      </c>
      <c r="O175" s="137">
        <v>8.0549999999999997</v>
      </c>
      <c r="P175" s="137">
        <f t="shared" si="91"/>
        <v>225.54</v>
      </c>
      <c r="Q175" s="137">
        <v>5.5631423999999999E-2</v>
      </c>
      <c r="R175" s="137">
        <f t="shared" si="92"/>
        <v>1.557679872</v>
      </c>
      <c r="S175" s="137">
        <v>2.4</v>
      </c>
      <c r="T175" s="138">
        <f t="shared" si="93"/>
        <v>67.2</v>
      </c>
      <c r="AL175" s="139" t="s">
        <v>106</v>
      </c>
      <c r="AN175" s="139" t="s">
        <v>104</v>
      </c>
      <c r="AO175" s="139" t="s">
        <v>107</v>
      </c>
      <c r="AS175" s="13" t="s">
        <v>102</v>
      </c>
      <c r="AY175" s="140">
        <f t="shared" si="94"/>
        <v>0</v>
      </c>
      <c r="AZ175" s="140">
        <f t="shared" si="95"/>
        <v>0</v>
      </c>
      <c r="BA175" s="140">
        <f t="shared" si="96"/>
        <v>0</v>
      </c>
      <c r="BB175" s="140">
        <f t="shared" si="97"/>
        <v>0</v>
      </c>
      <c r="BC175" s="140">
        <f t="shared" si="98"/>
        <v>0</v>
      </c>
      <c r="BD175" s="13" t="s">
        <v>107</v>
      </c>
      <c r="BE175" s="140">
        <f t="shared" si="99"/>
        <v>0</v>
      </c>
      <c r="BF175" s="13" t="s">
        <v>106</v>
      </c>
      <c r="BG175" s="139" t="s">
        <v>121</v>
      </c>
    </row>
    <row r="176" spans="2:59" s="1" customFormat="1" ht="23.15" x14ac:dyDescent="0.25">
      <c r="B176" s="127"/>
      <c r="C176" s="128">
        <v>47</v>
      </c>
      <c r="D176" s="128" t="s">
        <v>104</v>
      </c>
      <c r="E176" s="129" t="s">
        <v>337</v>
      </c>
      <c r="F176" s="130" t="s">
        <v>338</v>
      </c>
      <c r="G176" s="131" t="s">
        <v>137</v>
      </c>
      <c r="H176" s="132">
        <v>835</v>
      </c>
      <c r="I176" s="133"/>
      <c r="J176" s="133">
        <f t="shared" si="90"/>
        <v>0</v>
      </c>
      <c r="K176" s="134"/>
      <c r="L176" s="25"/>
      <c r="M176" s="135" t="s">
        <v>1</v>
      </c>
      <c r="N176" s="136" t="s">
        <v>32</v>
      </c>
      <c r="O176" s="137">
        <v>0.23</v>
      </c>
      <c r="P176" s="137">
        <f t="shared" si="91"/>
        <v>192.05</v>
      </c>
      <c r="Q176" s="137">
        <v>0</v>
      </c>
      <c r="R176" s="137">
        <f t="shared" si="92"/>
        <v>0</v>
      </c>
      <c r="S176" s="137">
        <v>10</v>
      </c>
      <c r="T176" s="138">
        <f t="shared" si="93"/>
        <v>8350</v>
      </c>
      <c r="AL176" s="139" t="s">
        <v>106</v>
      </c>
      <c r="AN176" s="139" t="s">
        <v>104</v>
      </c>
      <c r="AO176" s="139" t="s">
        <v>107</v>
      </c>
      <c r="AS176" s="13" t="s">
        <v>102</v>
      </c>
      <c r="AY176" s="140">
        <f t="shared" si="94"/>
        <v>0</v>
      </c>
      <c r="AZ176" s="140">
        <f t="shared" si="95"/>
        <v>0</v>
      </c>
      <c r="BA176" s="140">
        <f t="shared" si="96"/>
        <v>0</v>
      </c>
      <c r="BB176" s="140">
        <f t="shared" si="97"/>
        <v>0</v>
      </c>
      <c r="BC176" s="140">
        <f t="shared" si="98"/>
        <v>0</v>
      </c>
      <c r="BD176" s="13" t="s">
        <v>107</v>
      </c>
      <c r="BE176" s="140">
        <f t="shared" si="99"/>
        <v>0</v>
      </c>
      <c r="BF176" s="13" t="s">
        <v>106</v>
      </c>
      <c r="BG176" s="139" t="s">
        <v>122</v>
      </c>
    </row>
    <row r="177" spans="2:59" s="1" customFormat="1" ht="23.15" x14ac:dyDescent="0.25">
      <c r="B177" s="127"/>
      <c r="C177" s="145">
        <v>48</v>
      </c>
      <c r="D177" s="145" t="s">
        <v>104</v>
      </c>
      <c r="E177" s="146" t="s">
        <v>339</v>
      </c>
      <c r="F177" s="147" t="s">
        <v>340</v>
      </c>
      <c r="G177" s="148" t="s">
        <v>105</v>
      </c>
      <c r="H177" s="149">
        <v>760</v>
      </c>
      <c r="I177" s="150"/>
      <c r="J177" s="150">
        <f t="shared" si="90"/>
        <v>0</v>
      </c>
      <c r="K177" s="151"/>
      <c r="L177" s="152"/>
      <c r="M177" s="153" t="s">
        <v>1</v>
      </c>
      <c r="N177" s="154" t="s">
        <v>32</v>
      </c>
      <c r="O177" s="137">
        <v>0.23</v>
      </c>
      <c r="P177" s="137">
        <f t="shared" si="91"/>
        <v>174.8</v>
      </c>
      <c r="Q177" s="137">
        <v>0</v>
      </c>
      <c r="R177" s="137">
        <f t="shared" si="92"/>
        <v>0</v>
      </c>
      <c r="S177" s="137">
        <v>10</v>
      </c>
      <c r="T177" s="138">
        <f t="shared" si="93"/>
        <v>7600</v>
      </c>
      <c r="AL177" s="139" t="s">
        <v>106</v>
      </c>
      <c r="AN177" s="139" t="s">
        <v>104</v>
      </c>
      <c r="AO177" s="139" t="s">
        <v>107</v>
      </c>
      <c r="AS177" s="13" t="s">
        <v>102</v>
      </c>
      <c r="AY177" s="140">
        <f t="shared" si="94"/>
        <v>0</v>
      </c>
      <c r="AZ177" s="140">
        <f t="shared" si="95"/>
        <v>0</v>
      </c>
      <c r="BA177" s="140">
        <f t="shared" si="96"/>
        <v>0</v>
      </c>
      <c r="BB177" s="140">
        <f t="shared" si="97"/>
        <v>0</v>
      </c>
      <c r="BC177" s="140">
        <f t="shared" si="98"/>
        <v>0</v>
      </c>
      <c r="BD177" s="13" t="s">
        <v>107</v>
      </c>
      <c r="BE177" s="140">
        <f t="shared" si="99"/>
        <v>0</v>
      </c>
      <c r="BF177" s="13" t="s">
        <v>106</v>
      </c>
      <c r="BG177" s="139" t="s">
        <v>123</v>
      </c>
    </row>
    <row r="178" spans="2:59" s="1" customFormat="1" ht="16.5" customHeight="1" x14ac:dyDescent="0.25">
      <c r="B178" s="127"/>
      <c r="C178" s="145">
        <v>49</v>
      </c>
      <c r="D178" s="145" t="s">
        <v>104</v>
      </c>
      <c r="E178" s="146" t="s">
        <v>373</v>
      </c>
      <c r="F178" s="147" t="s">
        <v>341</v>
      </c>
      <c r="G178" s="148" t="s">
        <v>105</v>
      </c>
      <c r="H178" s="149">
        <v>85</v>
      </c>
      <c r="I178" s="150"/>
      <c r="J178" s="150">
        <f t="shared" si="90"/>
        <v>0</v>
      </c>
      <c r="K178" s="151"/>
      <c r="L178" s="152"/>
      <c r="M178" s="153" t="s">
        <v>1</v>
      </c>
      <c r="N178" s="154" t="s">
        <v>32</v>
      </c>
      <c r="O178" s="137">
        <v>0.59799999999999998</v>
      </c>
      <c r="P178" s="137">
        <f t="shared" si="91"/>
        <v>50.83</v>
      </c>
      <c r="Q178" s="137">
        <v>0</v>
      </c>
      <c r="R178" s="137">
        <f t="shared" si="92"/>
        <v>0</v>
      </c>
      <c r="S178" s="137">
        <v>0</v>
      </c>
      <c r="T178" s="138">
        <f t="shared" si="93"/>
        <v>0</v>
      </c>
      <c r="AL178" s="139" t="s">
        <v>106</v>
      </c>
      <c r="AN178" s="139" t="s">
        <v>104</v>
      </c>
      <c r="AO178" s="139" t="s">
        <v>107</v>
      </c>
      <c r="AS178" s="13" t="s">
        <v>102</v>
      </c>
      <c r="AY178" s="140">
        <f t="shared" si="94"/>
        <v>0</v>
      </c>
      <c r="AZ178" s="140">
        <f t="shared" si="95"/>
        <v>0</v>
      </c>
      <c r="BA178" s="140">
        <f t="shared" si="96"/>
        <v>0</v>
      </c>
      <c r="BB178" s="140">
        <f t="shared" si="97"/>
        <v>0</v>
      </c>
      <c r="BC178" s="140">
        <f t="shared" si="98"/>
        <v>0</v>
      </c>
      <c r="BD178" s="13" t="s">
        <v>107</v>
      </c>
      <c r="BE178" s="140">
        <f t="shared" si="99"/>
        <v>0</v>
      </c>
      <c r="BF178" s="13" t="s">
        <v>106</v>
      </c>
      <c r="BG178" s="139" t="s">
        <v>128</v>
      </c>
    </row>
    <row r="179" spans="2:59" s="1" customFormat="1" ht="23.15" x14ac:dyDescent="0.25">
      <c r="B179" s="127"/>
      <c r="C179" s="128">
        <v>50</v>
      </c>
      <c r="D179" s="128" t="s">
        <v>104</v>
      </c>
      <c r="E179" s="129" t="s">
        <v>342</v>
      </c>
      <c r="F179" s="130" t="s">
        <v>343</v>
      </c>
      <c r="G179" s="131" t="s">
        <v>137</v>
      </c>
      <c r="H179" s="132">
        <v>110</v>
      </c>
      <c r="I179" s="133"/>
      <c r="J179" s="133">
        <f t="shared" ref="J179:J187" si="100">ROUND(I179*H179,2)</f>
        <v>0</v>
      </c>
      <c r="K179" s="134"/>
      <c r="L179" s="25"/>
      <c r="M179" s="135" t="s">
        <v>1</v>
      </c>
      <c r="N179" s="136" t="s">
        <v>32</v>
      </c>
      <c r="O179" s="137">
        <v>7.0000000000000001E-3</v>
      </c>
      <c r="P179" s="137">
        <f t="shared" ref="P179:P187" si="101">O179*H179</f>
        <v>0.77</v>
      </c>
      <c r="Q179" s="137">
        <v>0</v>
      </c>
      <c r="R179" s="137">
        <f t="shared" ref="R179:R187" si="102">Q179*H179</f>
        <v>0</v>
      </c>
      <c r="S179" s="137">
        <v>0</v>
      </c>
      <c r="T179" s="138">
        <f t="shared" ref="T179:T187" si="103">S179*H179</f>
        <v>0</v>
      </c>
      <c r="AL179" s="139" t="s">
        <v>106</v>
      </c>
      <c r="AN179" s="139" t="s">
        <v>104</v>
      </c>
      <c r="AO179" s="139" t="s">
        <v>107</v>
      </c>
      <c r="AS179" s="13" t="s">
        <v>102</v>
      </c>
      <c r="AY179" s="140">
        <f t="shared" ref="AY179:AY187" si="104">IF(N179="základná",J179,0)</f>
        <v>0</v>
      </c>
      <c r="AZ179" s="140">
        <f t="shared" ref="AZ179:AZ187" si="105">IF(N179="znížená",J179,0)</f>
        <v>0</v>
      </c>
      <c r="BA179" s="140">
        <f t="shared" ref="BA179:BA187" si="106">IF(N179="zákl. prenesená",J179,0)</f>
        <v>0</v>
      </c>
      <c r="BB179" s="140">
        <f t="shared" ref="BB179:BB187" si="107">IF(N179="zníž. prenesená",J179,0)</f>
        <v>0</v>
      </c>
      <c r="BC179" s="140">
        <f t="shared" ref="BC179:BC187" si="108">IF(N179="nulová",J179,0)</f>
        <v>0</v>
      </c>
      <c r="BD179" s="13" t="s">
        <v>107</v>
      </c>
      <c r="BE179" s="140">
        <f t="shared" ref="BE179:BE187" si="109">ROUND(I179*H179,2)</f>
        <v>0</v>
      </c>
      <c r="BF179" s="13" t="s">
        <v>106</v>
      </c>
      <c r="BG179" s="139" t="s">
        <v>131</v>
      </c>
    </row>
    <row r="180" spans="2:59" s="1" customFormat="1" ht="16.5" customHeight="1" x14ac:dyDescent="0.25">
      <c r="B180" s="127"/>
      <c r="C180" s="145">
        <v>51</v>
      </c>
      <c r="D180" s="145" t="s">
        <v>104</v>
      </c>
      <c r="E180" s="146" t="s">
        <v>344</v>
      </c>
      <c r="F180" s="147" t="s">
        <v>345</v>
      </c>
      <c r="G180" s="148" t="s">
        <v>105</v>
      </c>
      <c r="H180" s="149">
        <v>111</v>
      </c>
      <c r="I180" s="150"/>
      <c r="J180" s="150">
        <f t="shared" si="100"/>
        <v>0</v>
      </c>
      <c r="K180" s="151"/>
      <c r="L180" s="152"/>
      <c r="M180" s="153" t="s">
        <v>1</v>
      </c>
      <c r="N180" s="154" t="s">
        <v>32</v>
      </c>
      <c r="O180" s="137">
        <v>0.627</v>
      </c>
      <c r="P180" s="137">
        <f t="shared" si="101"/>
        <v>69.596999999999994</v>
      </c>
      <c r="Q180" s="137">
        <v>1.5204999999999999E-5</v>
      </c>
      <c r="R180" s="137">
        <f t="shared" si="102"/>
        <v>1.687755E-3</v>
      </c>
      <c r="S180" s="137">
        <v>0</v>
      </c>
      <c r="T180" s="138">
        <f t="shared" si="103"/>
        <v>0</v>
      </c>
      <c r="AL180" s="139" t="s">
        <v>106</v>
      </c>
      <c r="AN180" s="139" t="s">
        <v>104</v>
      </c>
      <c r="AO180" s="139" t="s">
        <v>107</v>
      </c>
      <c r="AS180" s="13" t="s">
        <v>102</v>
      </c>
      <c r="AY180" s="140">
        <f t="shared" si="104"/>
        <v>0</v>
      </c>
      <c r="AZ180" s="140">
        <f t="shared" si="105"/>
        <v>0</v>
      </c>
      <c r="BA180" s="140">
        <f t="shared" si="106"/>
        <v>0</v>
      </c>
      <c r="BB180" s="140">
        <f t="shared" si="107"/>
        <v>0</v>
      </c>
      <c r="BC180" s="140">
        <f t="shared" si="108"/>
        <v>0</v>
      </c>
      <c r="BD180" s="13" t="s">
        <v>107</v>
      </c>
      <c r="BE180" s="140">
        <f t="shared" si="109"/>
        <v>0</v>
      </c>
      <c r="BF180" s="13" t="s">
        <v>106</v>
      </c>
      <c r="BG180" s="139" t="s">
        <v>112</v>
      </c>
    </row>
    <row r="181" spans="2:59" s="1" customFormat="1" ht="23.15" x14ac:dyDescent="0.25">
      <c r="B181" s="127"/>
      <c r="C181" s="128">
        <v>52</v>
      </c>
      <c r="D181" s="128" t="s">
        <v>104</v>
      </c>
      <c r="E181" s="129" t="s">
        <v>346</v>
      </c>
      <c r="F181" s="130" t="s">
        <v>347</v>
      </c>
      <c r="G181" s="131" t="s">
        <v>120</v>
      </c>
      <c r="H181" s="132">
        <v>216</v>
      </c>
      <c r="I181" s="133"/>
      <c r="J181" s="133">
        <f t="shared" si="100"/>
        <v>0</v>
      </c>
      <c r="K181" s="134"/>
      <c r="L181" s="25"/>
      <c r="M181" s="135" t="s">
        <v>1</v>
      </c>
      <c r="N181" s="136" t="s">
        <v>32</v>
      </c>
      <c r="O181" s="137">
        <v>0.627</v>
      </c>
      <c r="P181" s="137">
        <f t="shared" si="101"/>
        <v>135.43199999999999</v>
      </c>
      <c r="Q181" s="137">
        <v>1.5204999999999999E-5</v>
      </c>
      <c r="R181" s="137">
        <f t="shared" si="102"/>
        <v>3.2842799999999997E-3</v>
      </c>
      <c r="S181" s="137">
        <v>0</v>
      </c>
      <c r="T181" s="138">
        <f t="shared" si="103"/>
        <v>0</v>
      </c>
      <c r="AL181" s="139" t="s">
        <v>106</v>
      </c>
      <c r="AN181" s="139" t="s">
        <v>104</v>
      </c>
      <c r="AO181" s="139" t="s">
        <v>107</v>
      </c>
      <c r="AS181" s="13" t="s">
        <v>102</v>
      </c>
      <c r="AY181" s="140">
        <f t="shared" si="104"/>
        <v>0</v>
      </c>
      <c r="AZ181" s="140">
        <f t="shared" si="105"/>
        <v>0</v>
      </c>
      <c r="BA181" s="140">
        <f t="shared" si="106"/>
        <v>0</v>
      </c>
      <c r="BB181" s="140">
        <f t="shared" si="107"/>
        <v>0</v>
      </c>
      <c r="BC181" s="140">
        <f t="shared" si="108"/>
        <v>0</v>
      </c>
      <c r="BD181" s="13" t="s">
        <v>107</v>
      </c>
      <c r="BE181" s="140">
        <f t="shared" si="109"/>
        <v>0</v>
      </c>
      <c r="BF181" s="13" t="s">
        <v>106</v>
      </c>
      <c r="BG181" s="139" t="s">
        <v>112</v>
      </c>
    </row>
    <row r="182" spans="2:59" s="1" customFormat="1" ht="23.15" x14ac:dyDescent="0.25">
      <c r="B182" s="127"/>
      <c r="C182" s="128">
        <v>53</v>
      </c>
      <c r="D182" s="128" t="s">
        <v>104</v>
      </c>
      <c r="E182" s="129" t="s">
        <v>348</v>
      </c>
      <c r="F182" s="130" t="s">
        <v>349</v>
      </c>
      <c r="G182" s="131" t="s">
        <v>127</v>
      </c>
      <c r="H182" s="132">
        <v>60.811999999999998</v>
      </c>
      <c r="I182" s="133"/>
      <c r="J182" s="133">
        <f t="shared" si="100"/>
        <v>0</v>
      </c>
      <c r="K182" s="134"/>
      <c r="L182" s="25"/>
      <c r="M182" s="135" t="s">
        <v>1</v>
      </c>
      <c r="N182" s="136" t="s">
        <v>32</v>
      </c>
      <c r="O182" s="137">
        <v>1.57</v>
      </c>
      <c r="P182" s="137">
        <f t="shared" si="101"/>
        <v>95.47484</v>
      </c>
      <c r="Q182" s="137">
        <v>1.5204999999999999E-5</v>
      </c>
      <c r="R182" s="137">
        <f t="shared" si="102"/>
        <v>9.2464645999999989E-4</v>
      </c>
      <c r="S182" s="137">
        <v>0</v>
      </c>
      <c r="T182" s="138">
        <f t="shared" si="103"/>
        <v>0</v>
      </c>
      <c r="AL182" s="139" t="s">
        <v>106</v>
      </c>
      <c r="AN182" s="139" t="s">
        <v>104</v>
      </c>
      <c r="AO182" s="139" t="s">
        <v>107</v>
      </c>
      <c r="AS182" s="13" t="s">
        <v>102</v>
      </c>
      <c r="AY182" s="140">
        <f t="shared" si="104"/>
        <v>0</v>
      </c>
      <c r="AZ182" s="140">
        <f t="shared" si="105"/>
        <v>0</v>
      </c>
      <c r="BA182" s="140">
        <f t="shared" si="106"/>
        <v>0</v>
      </c>
      <c r="BB182" s="140">
        <f t="shared" si="107"/>
        <v>0</v>
      </c>
      <c r="BC182" s="140">
        <f t="shared" si="108"/>
        <v>0</v>
      </c>
      <c r="BD182" s="13" t="s">
        <v>107</v>
      </c>
      <c r="BE182" s="140">
        <f t="shared" si="109"/>
        <v>0</v>
      </c>
      <c r="BF182" s="13" t="s">
        <v>106</v>
      </c>
      <c r="BG182" s="139" t="s">
        <v>113</v>
      </c>
    </row>
    <row r="183" spans="2:59" s="1" customFormat="1" ht="23.15" x14ac:dyDescent="0.25">
      <c r="B183" s="127"/>
      <c r="C183" s="128">
        <v>54</v>
      </c>
      <c r="D183" s="128" t="s">
        <v>104</v>
      </c>
      <c r="E183" s="129" t="s">
        <v>350</v>
      </c>
      <c r="F183" s="130" t="s">
        <v>351</v>
      </c>
      <c r="G183" s="131" t="s">
        <v>105</v>
      </c>
      <c r="H183" s="132">
        <v>7400</v>
      </c>
      <c r="I183" s="133"/>
      <c r="J183" s="133">
        <f t="shared" si="100"/>
        <v>0</v>
      </c>
      <c r="K183" s="134"/>
      <c r="L183" s="25"/>
      <c r="M183" s="135" t="s">
        <v>1</v>
      </c>
      <c r="N183" s="136" t="s">
        <v>32</v>
      </c>
      <c r="O183" s="137">
        <v>7.0000000000000001E-3</v>
      </c>
      <c r="P183" s="137">
        <f t="shared" si="101"/>
        <v>51.800000000000004</v>
      </c>
      <c r="Q183" s="137">
        <v>0</v>
      </c>
      <c r="R183" s="137">
        <f t="shared" si="102"/>
        <v>0</v>
      </c>
      <c r="S183" s="137">
        <v>0</v>
      </c>
      <c r="T183" s="138">
        <f t="shared" si="103"/>
        <v>0</v>
      </c>
      <c r="AL183" s="139" t="s">
        <v>106</v>
      </c>
      <c r="AN183" s="139" t="s">
        <v>104</v>
      </c>
      <c r="AO183" s="139" t="s">
        <v>107</v>
      </c>
      <c r="AS183" s="13" t="s">
        <v>102</v>
      </c>
      <c r="AY183" s="140">
        <f t="shared" si="104"/>
        <v>0</v>
      </c>
      <c r="AZ183" s="140">
        <f t="shared" si="105"/>
        <v>0</v>
      </c>
      <c r="BA183" s="140">
        <f t="shared" si="106"/>
        <v>0</v>
      </c>
      <c r="BB183" s="140">
        <f t="shared" si="107"/>
        <v>0</v>
      </c>
      <c r="BC183" s="140">
        <f t="shared" si="108"/>
        <v>0</v>
      </c>
      <c r="BD183" s="13" t="s">
        <v>107</v>
      </c>
      <c r="BE183" s="140">
        <f t="shared" si="109"/>
        <v>0</v>
      </c>
      <c r="BF183" s="13" t="s">
        <v>106</v>
      </c>
      <c r="BG183" s="139" t="s">
        <v>131</v>
      </c>
    </row>
    <row r="184" spans="2:59" s="1" customFormat="1" ht="23.15" x14ac:dyDescent="0.25">
      <c r="B184" s="127"/>
      <c r="C184" s="128">
        <v>55</v>
      </c>
      <c r="D184" s="128" t="s">
        <v>104</v>
      </c>
      <c r="E184" s="129" t="s">
        <v>352</v>
      </c>
      <c r="F184" s="130" t="s">
        <v>353</v>
      </c>
      <c r="G184" s="131" t="s">
        <v>137</v>
      </c>
      <c r="H184" s="132">
        <v>2220</v>
      </c>
      <c r="I184" s="133"/>
      <c r="J184" s="133">
        <f t="shared" si="100"/>
        <v>0</v>
      </c>
      <c r="K184" s="134"/>
      <c r="L184" s="25"/>
      <c r="M184" s="135" t="s">
        <v>1</v>
      </c>
      <c r="N184" s="136" t="s">
        <v>32</v>
      </c>
      <c r="O184" s="137">
        <v>0.627</v>
      </c>
      <c r="P184" s="137">
        <f t="shared" si="101"/>
        <v>1391.94</v>
      </c>
      <c r="Q184" s="137">
        <v>1.5204999999999999E-5</v>
      </c>
      <c r="R184" s="137">
        <f t="shared" si="102"/>
        <v>3.3755099999999996E-2</v>
      </c>
      <c r="S184" s="137">
        <v>0</v>
      </c>
      <c r="T184" s="138">
        <f t="shared" si="103"/>
        <v>0</v>
      </c>
      <c r="AL184" s="139" t="s">
        <v>106</v>
      </c>
      <c r="AN184" s="139" t="s">
        <v>104</v>
      </c>
      <c r="AO184" s="139" t="s">
        <v>107</v>
      </c>
      <c r="AS184" s="13" t="s">
        <v>102</v>
      </c>
      <c r="AY184" s="140">
        <f t="shared" si="104"/>
        <v>0</v>
      </c>
      <c r="AZ184" s="140">
        <f t="shared" si="105"/>
        <v>0</v>
      </c>
      <c r="BA184" s="140">
        <f t="shared" si="106"/>
        <v>0</v>
      </c>
      <c r="BB184" s="140">
        <f t="shared" si="107"/>
        <v>0</v>
      </c>
      <c r="BC184" s="140">
        <f t="shared" si="108"/>
        <v>0</v>
      </c>
      <c r="BD184" s="13" t="s">
        <v>107</v>
      </c>
      <c r="BE184" s="140">
        <f t="shared" si="109"/>
        <v>0</v>
      </c>
      <c r="BF184" s="13" t="s">
        <v>106</v>
      </c>
      <c r="BG184" s="139" t="s">
        <v>112</v>
      </c>
    </row>
    <row r="185" spans="2:59" s="1" customFormat="1" ht="23.15" x14ac:dyDescent="0.25">
      <c r="B185" s="127"/>
      <c r="C185" s="128">
        <v>56</v>
      </c>
      <c r="D185" s="128" t="s">
        <v>104</v>
      </c>
      <c r="E185" s="129" t="s">
        <v>354</v>
      </c>
      <c r="F185" s="130" t="s">
        <v>355</v>
      </c>
      <c r="G185" s="131" t="s">
        <v>114</v>
      </c>
      <c r="H185" s="132">
        <v>120</v>
      </c>
      <c r="I185" s="133"/>
      <c r="J185" s="133">
        <f t="shared" si="100"/>
        <v>0</v>
      </c>
      <c r="K185" s="134"/>
      <c r="L185" s="25"/>
      <c r="M185" s="135" t="s">
        <v>1</v>
      </c>
      <c r="N185" s="136" t="s">
        <v>32</v>
      </c>
      <c r="O185" s="137">
        <v>0.627</v>
      </c>
      <c r="P185" s="137">
        <f t="shared" si="101"/>
        <v>75.239999999999995</v>
      </c>
      <c r="Q185" s="137">
        <v>1.5204999999999999E-5</v>
      </c>
      <c r="R185" s="137">
        <f t="shared" si="102"/>
        <v>1.8246E-3</v>
      </c>
      <c r="S185" s="137">
        <v>0</v>
      </c>
      <c r="T185" s="138">
        <f t="shared" si="103"/>
        <v>0</v>
      </c>
      <c r="AL185" s="139" t="s">
        <v>106</v>
      </c>
      <c r="AN185" s="139" t="s">
        <v>104</v>
      </c>
      <c r="AO185" s="139" t="s">
        <v>107</v>
      </c>
      <c r="AS185" s="13" t="s">
        <v>102</v>
      </c>
      <c r="AY185" s="140">
        <f t="shared" si="104"/>
        <v>0</v>
      </c>
      <c r="AZ185" s="140">
        <f t="shared" si="105"/>
        <v>0</v>
      </c>
      <c r="BA185" s="140">
        <f t="shared" si="106"/>
        <v>0</v>
      </c>
      <c r="BB185" s="140">
        <f t="shared" si="107"/>
        <v>0</v>
      </c>
      <c r="BC185" s="140">
        <f t="shared" si="108"/>
        <v>0</v>
      </c>
      <c r="BD185" s="13" t="s">
        <v>107</v>
      </c>
      <c r="BE185" s="140">
        <f t="shared" si="109"/>
        <v>0</v>
      </c>
      <c r="BF185" s="13" t="s">
        <v>106</v>
      </c>
      <c r="BG185" s="139" t="s">
        <v>112</v>
      </c>
    </row>
    <row r="186" spans="2:59" s="1" customFormat="1" ht="34.75" x14ac:dyDescent="0.25">
      <c r="B186" s="127"/>
      <c r="C186" s="128">
        <v>57</v>
      </c>
      <c r="D186" s="128" t="s">
        <v>104</v>
      </c>
      <c r="E186" s="129" t="s">
        <v>356</v>
      </c>
      <c r="F186" s="130" t="s">
        <v>357</v>
      </c>
      <c r="G186" s="131" t="s">
        <v>137</v>
      </c>
      <c r="H186" s="132">
        <v>300</v>
      </c>
      <c r="I186" s="133"/>
      <c r="J186" s="133">
        <f t="shared" si="100"/>
        <v>0</v>
      </c>
      <c r="K186" s="134"/>
      <c r="L186" s="25"/>
      <c r="M186" s="135" t="s">
        <v>1</v>
      </c>
      <c r="N186" s="136" t="s">
        <v>32</v>
      </c>
      <c r="O186" s="137">
        <v>1.57</v>
      </c>
      <c r="P186" s="137">
        <f t="shared" si="101"/>
        <v>471</v>
      </c>
      <c r="Q186" s="137">
        <v>1.5204999999999999E-5</v>
      </c>
      <c r="R186" s="137">
        <f t="shared" si="102"/>
        <v>4.5614999999999996E-3</v>
      </c>
      <c r="S186" s="137">
        <v>0</v>
      </c>
      <c r="T186" s="138">
        <f t="shared" si="103"/>
        <v>0</v>
      </c>
      <c r="AL186" s="139" t="s">
        <v>106</v>
      </c>
      <c r="AN186" s="139" t="s">
        <v>104</v>
      </c>
      <c r="AO186" s="139" t="s">
        <v>107</v>
      </c>
      <c r="AS186" s="13" t="s">
        <v>102</v>
      </c>
      <c r="AY186" s="140">
        <f t="shared" si="104"/>
        <v>0</v>
      </c>
      <c r="AZ186" s="140">
        <f t="shared" si="105"/>
        <v>0</v>
      </c>
      <c r="BA186" s="140">
        <f t="shared" si="106"/>
        <v>0</v>
      </c>
      <c r="BB186" s="140">
        <f t="shared" si="107"/>
        <v>0</v>
      </c>
      <c r="BC186" s="140">
        <f t="shared" si="108"/>
        <v>0</v>
      </c>
      <c r="BD186" s="13" t="s">
        <v>107</v>
      </c>
      <c r="BE186" s="140">
        <f t="shared" si="109"/>
        <v>0</v>
      </c>
      <c r="BF186" s="13" t="s">
        <v>106</v>
      </c>
      <c r="BG186" s="139" t="s">
        <v>113</v>
      </c>
    </row>
    <row r="187" spans="2:59" s="1" customFormat="1" ht="34.75" x14ac:dyDescent="0.25">
      <c r="B187" s="127"/>
      <c r="C187" s="145">
        <v>58</v>
      </c>
      <c r="D187" s="145" t="s">
        <v>143</v>
      </c>
      <c r="E187" s="146" t="s">
        <v>358</v>
      </c>
      <c r="F187" s="147" t="s">
        <v>359</v>
      </c>
      <c r="G187" s="148" t="s">
        <v>137</v>
      </c>
      <c r="H187" s="149">
        <v>300</v>
      </c>
      <c r="I187" s="150"/>
      <c r="J187" s="150">
        <f t="shared" si="100"/>
        <v>0</v>
      </c>
      <c r="K187" s="151"/>
      <c r="L187" s="152"/>
      <c r="M187" s="153" t="s">
        <v>1</v>
      </c>
      <c r="N187" s="154" t="s">
        <v>32</v>
      </c>
      <c r="O187" s="137">
        <v>0</v>
      </c>
      <c r="P187" s="137">
        <f t="shared" si="101"/>
        <v>0</v>
      </c>
      <c r="Q187" s="137">
        <v>2.0000000000000002E-5</v>
      </c>
      <c r="R187" s="137">
        <f t="shared" si="102"/>
        <v>6.0000000000000001E-3</v>
      </c>
      <c r="S187" s="137">
        <v>0</v>
      </c>
      <c r="T187" s="138">
        <f t="shared" si="103"/>
        <v>0</v>
      </c>
      <c r="AL187" s="139" t="s">
        <v>116</v>
      </c>
      <c r="AN187" s="139" t="s">
        <v>143</v>
      </c>
      <c r="AO187" s="139" t="s">
        <v>107</v>
      </c>
      <c r="AS187" s="13" t="s">
        <v>102</v>
      </c>
      <c r="AY187" s="140">
        <f t="shared" si="104"/>
        <v>0</v>
      </c>
      <c r="AZ187" s="140">
        <f t="shared" si="105"/>
        <v>0</v>
      </c>
      <c r="BA187" s="140">
        <f t="shared" si="106"/>
        <v>0</v>
      </c>
      <c r="BB187" s="140">
        <f t="shared" si="107"/>
        <v>0</v>
      </c>
      <c r="BC187" s="140">
        <f t="shared" si="108"/>
        <v>0</v>
      </c>
      <c r="BD187" s="13" t="s">
        <v>107</v>
      </c>
      <c r="BE187" s="140">
        <f t="shared" si="109"/>
        <v>0</v>
      </c>
      <c r="BF187" s="13" t="s">
        <v>106</v>
      </c>
      <c r="BG187" s="139" t="s">
        <v>157</v>
      </c>
    </row>
    <row r="188" spans="2:59" s="1" customFormat="1" ht="34.75" x14ac:dyDescent="0.25">
      <c r="B188" s="127"/>
      <c r="C188" s="128">
        <v>59</v>
      </c>
      <c r="D188" s="128" t="s">
        <v>104</v>
      </c>
      <c r="E188" s="129" t="s">
        <v>360</v>
      </c>
      <c r="F188" s="130" t="s">
        <v>361</v>
      </c>
      <c r="G188" s="131" t="s">
        <v>137</v>
      </c>
      <c r="H188" s="132">
        <v>62</v>
      </c>
      <c r="I188" s="133"/>
      <c r="J188" s="133">
        <f t="shared" si="90"/>
        <v>0</v>
      </c>
      <c r="K188" s="134"/>
      <c r="L188" s="25"/>
      <c r="M188" s="135" t="s">
        <v>1</v>
      </c>
      <c r="N188" s="136" t="s">
        <v>32</v>
      </c>
      <c r="O188" s="137">
        <v>0.627</v>
      </c>
      <c r="P188" s="137">
        <f t="shared" si="91"/>
        <v>38.874000000000002</v>
      </c>
      <c r="Q188" s="137">
        <v>1.5204999999999999E-5</v>
      </c>
      <c r="R188" s="137">
        <f t="shared" si="92"/>
        <v>9.4270999999999992E-4</v>
      </c>
      <c r="S188" s="137">
        <v>0</v>
      </c>
      <c r="T188" s="138">
        <f t="shared" si="93"/>
        <v>0</v>
      </c>
      <c r="AL188" s="139" t="s">
        <v>106</v>
      </c>
      <c r="AN188" s="139" t="s">
        <v>104</v>
      </c>
      <c r="AO188" s="139" t="s">
        <v>107</v>
      </c>
      <c r="AS188" s="13" t="s">
        <v>102</v>
      </c>
      <c r="AY188" s="140">
        <f t="shared" si="94"/>
        <v>0</v>
      </c>
      <c r="AZ188" s="140">
        <f t="shared" si="95"/>
        <v>0</v>
      </c>
      <c r="BA188" s="140">
        <f t="shared" si="96"/>
        <v>0</v>
      </c>
      <c r="BB188" s="140">
        <f t="shared" si="97"/>
        <v>0</v>
      </c>
      <c r="BC188" s="140">
        <f t="shared" si="98"/>
        <v>0</v>
      </c>
      <c r="BD188" s="13" t="s">
        <v>107</v>
      </c>
      <c r="BE188" s="140">
        <f t="shared" si="99"/>
        <v>0</v>
      </c>
      <c r="BF188" s="13" t="s">
        <v>106</v>
      </c>
      <c r="BG188" s="139" t="s">
        <v>112</v>
      </c>
    </row>
    <row r="189" spans="2:59" s="1" customFormat="1" ht="34.75" x14ac:dyDescent="0.25">
      <c r="B189" s="127"/>
      <c r="C189" s="145">
        <v>60</v>
      </c>
      <c r="D189" s="145" t="s">
        <v>143</v>
      </c>
      <c r="E189" s="146" t="s">
        <v>362</v>
      </c>
      <c r="F189" s="147" t="s">
        <v>363</v>
      </c>
      <c r="G189" s="148" t="s">
        <v>137</v>
      </c>
      <c r="H189" s="149">
        <v>62</v>
      </c>
      <c r="I189" s="150"/>
      <c r="J189" s="150">
        <f t="shared" si="90"/>
        <v>0</v>
      </c>
      <c r="K189" s="151"/>
      <c r="L189" s="152"/>
      <c r="M189" s="153" t="s">
        <v>1</v>
      </c>
      <c r="N189" s="154" t="s">
        <v>32</v>
      </c>
      <c r="O189" s="137">
        <v>0</v>
      </c>
      <c r="P189" s="137">
        <f t="shared" si="91"/>
        <v>0</v>
      </c>
      <c r="Q189" s="137">
        <v>2.0000000000000002E-5</v>
      </c>
      <c r="R189" s="137">
        <f t="shared" si="92"/>
        <v>1.24E-3</v>
      </c>
      <c r="S189" s="137">
        <v>0</v>
      </c>
      <c r="T189" s="138">
        <f t="shared" si="93"/>
        <v>0</v>
      </c>
      <c r="AL189" s="139" t="s">
        <v>116</v>
      </c>
      <c r="AN189" s="139" t="s">
        <v>143</v>
      </c>
      <c r="AO189" s="139" t="s">
        <v>107</v>
      </c>
      <c r="AS189" s="13" t="s">
        <v>102</v>
      </c>
      <c r="AY189" s="140">
        <f t="shared" si="94"/>
        <v>0</v>
      </c>
      <c r="AZ189" s="140">
        <f t="shared" si="95"/>
        <v>0</v>
      </c>
      <c r="BA189" s="140">
        <f t="shared" si="96"/>
        <v>0</v>
      </c>
      <c r="BB189" s="140">
        <f t="shared" si="97"/>
        <v>0</v>
      </c>
      <c r="BC189" s="140">
        <f t="shared" si="98"/>
        <v>0</v>
      </c>
      <c r="BD189" s="13" t="s">
        <v>107</v>
      </c>
      <c r="BE189" s="140">
        <f t="shared" si="99"/>
        <v>0</v>
      </c>
      <c r="BF189" s="13" t="s">
        <v>106</v>
      </c>
      <c r="BG189" s="139" t="s">
        <v>157</v>
      </c>
    </row>
    <row r="190" spans="2:59" s="1" customFormat="1" ht="34.75" x14ac:dyDescent="0.25">
      <c r="B190" s="127"/>
      <c r="C190" s="128">
        <v>61</v>
      </c>
      <c r="D190" s="128" t="s">
        <v>104</v>
      </c>
      <c r="E190" s="129" t="s">
        <v>364</v>
      </c>
      <c r="F190" s="130" t="s">
        <v>365</v>
      </c>
      <c r="G190" s="131" t="s">
        <v>137</v>
      </c>
      <c r="H190" s="132">
        <v>205</v>
      </c>
      <c r="I190" s="133"/>
      <c r="J190" s="133">
        <f t="shared" si="90"/>
        <v>0</v>
      </c>
      <c r="K190" s="134"/>
      <c r="L190" s="25"/>
      <c r="M190" s="135" t="s">
        <v>1</v>
      </c>
      <c r="N190" s="136" t="s">
        <v>32</v>
      </c>
      <c r="O190" s="137">
        <v>1.57</v>
      </c>
      <c r="P190" s="137">
        <f t="shared" si="91"/>
        <v>321.85000000000002</v>
      </c>
      <c r="Q190" s="137">
        <v>1.5204999999999999E-5</v>
      </c>
      <c r="R190" s="137">
        <f t="shared" si="92"/>
        <v>3.1170249999999998E-3</v>
      </c>
      <c r="S190" s="137">
        <v>0</v>
      </c>
      <c r="T190" s="138">
        <f t="shared" si="93"/>
        <v>0</v>
      </c>
      <c r="AL190" s="139" t="s">
        <v>106</v>
      </c>
      <c r="AN190" s="139" t="s">
        <v>104</v>
      </c>
      <c r="AO190" s="139" t="s">
        <v>107</v>
      </c>
      <c r="AS190" s="13" t="s">
        <v>102</v>
      </c>
      <c r="AY190" s="140">
        <f t="shared" si="94"/>
        <v>0</v>
      </c>
      <c r="AZ190" s="140">
        <f t="shared" si="95"/>
        <v>0</v>
      </c>
      <c r="BA190" s="140">
        <f t="shared" si="96"/>
        <v>0</v>
      </c>
      <c r="BB190" s="140">
        <f t="shared" si="97"/>
        <v>0</v>
      </c>
      <c r="BC190" s="140">
        <f t="shared" si="98"/>
        <v>0</v>
      </c>
      <c r="BD190" s="13" t="s">
        <v>107</v>
      </c>
      <c r="BE190" s="140">
        <f t="shared" si="99"/>
        <v>0</v>
      </c>
      <c r="BF190" s="13" t="s">
        <v>106</v>
      </c>
      <c r="BG190" s="139" t="s">
        <v>113</v>
      </c>
    </row>
    <row r="191" spans="2:59" s="1" customFormat="1" ht="34.75" x14ac:dyDescent="0.25">
      <c r="B191" s="127"/>
      <c r="C191" s="145">
        <v>62</v>
      </c>
      <c r="D191" s="145" t="s">
        <v>143</v>
      </c>
      <c r="E191" s="146" t="s">
        <v>366</v>
      </c>
      <c r="F191" s="147" t="s">
        <v>367</v>
      </c>
      <c r="G191" s="148" t="s">
        <v>137</v>
      </c>
      <c r="H191" s="149">
        <v>205</v>
      </c>
      <c r="I191" s="150"/>
      <c r="J191" s="150">
        <f t="shared" si="90"/>
        <v>0</v>
      </c>
      <c r="K191" s="151"/>
      <c r="L191" s="152"/>
      <c r="M191" s="153" t="s">
        <v>1</v>
      </c>
      <c r="N191" s="154" t="s">
        <v>32</v>
      </c>
      <c r="O191" s="137">
        <v>0</v>
      </c>
      <c r="P191" s="137">
        <f t="shared" si="91"/>
        <v>0</v>
      </c>
      <c r="Q191" s="137">
        <v>2.0000000000000002E-5</v>
      </c>
      <c r="R191" s="137">
        <f t="shared" si="92"/>
        <v>4.1000000000000003E-3</v>
      </c>
      <c r="S191" s="137">
        <v>0</v>
      </c>
      <c r="T191" s="138">
        <f t="shared" si="93"/>
        <v>0</v>
      </c>
      <c r="AL191" s="139" t="s">
        <v>116</v>
      </c>
      <c r="AN191" s="139" t="s">
        <v>143</v>
      </c>
      <c r="AO191" s="139" t="s">
        <v>107</v>
      </c>
      <c r="AS191" s="13" t="s">
        <v>102</v>
      </c>
      <c r="AY191" s="140">
        <f t="shared" si="94"/>
        <v>0</v>
      </c>
      <c r="AZ191" s="140">
        <f t="shared" si="95"/>
        <v>0</v>
      </c>
      <c r="BA191" s="140">
        <f t="shared" si="96"/>
        <v>0</v>
      </c>
      <c r="BB191" s="140">
        <f t="shared" si="97"/>
        <v>0</v>
      </c>
      <c r="BC191" s="140">
        <f t="shared" si="98"/>
        <v>0</v>
      </c>
      <c r="BD191" s="13" t="s">
        <v>107</v>
      </c>
      <c r="BE191" s="140">
        <f t="shared" si="99"/>
        <v>0</v>
      </c>
      <c r="BF191" s="13" t="s">
        <v>106</v>
      </c>
      <c r="BG191" s="139" t="s">
        <v>157</v>
      </c>
    </row>
    <row r="192" spans="2:59" s="1" customFormat="1" ht="16.5" customHeight="1" x14ac:dyDescent="0.25">
      <c r="B192" s="127"/>
      <c r="C192" s="128">
        <v>63</v>
      </c>
      <c r="D192" s="128" t="s">
        <v>104</v>
      </c>
      <c r="E192" s="129" t="s">
        <v>125</v>
      </c>
      <c r="F192" s="130" t="s">
        <v>126</v>
      </c>
      <c r="G192" s="131" t="s">
        <v>127</v>
      </c>
      <c r="H192" s="132">
        <v>197.88</v>
      </c>
      <c r="I192" s="133"/>
      <c r="J192" s="133">
        <f t="shared" si="90"/>
        <v>0</v>
      </c>
      <c r="K192" s="134"/>
      <c r="L192" s="25"/>
      <c r="M192" s="135" t="s">
        <v>1</v>
      </c>
      <c r="N192" s="136" t="s">
        <v>32</v>
      </c>
      <c r="O192" s="137">
        <v>0.627</v>
      </c>
      <c r="P192" s="137">
        <f t="shared" si="91"/>
        <v>124.07075999999999</v>
      </c>
      <c r="Q192" s="137">
        <v>1.5204999999999999E-5</v>
      </c>
      <c r="R192" s="137">
        <f t="shared" si="92"/>
        <v>3.0087653999999998E-3</v>
      </c>
      <c r="S192" s="137">
        <v>0</v>
      </c>
      <c r="T192" s="138">
        <f t="shared" si="93"/>
        <v>0</v>
      </c>
      <c r="AL192" s="139" t="s">
        <v>106</v>
      </c>
      <c r="AN192" s="139" t="s">
        <v>104</v>
      </c>
      <c r="AO192" s="139" t="s">
        <v>107</v>
      </c>
      <c r="AS192" s="13" t="s">
        <v>102</v>
      </c>
      <c r="AY192" s="140">
        <f t="shared" si="94"/>
        <v>0</v>
      </c>
      <c r="AZ192" s="140">
        <f t="shared" si="95"/>
        <v>0</v>
      </c>
      <c r="BA192" s="140">
        <f t="shared" si="96"/>
        <v>0</v>
      </c>
      <c r="BB192" s="140">
        <f t="shared" si="97"/>
        <v>0</v>
      </c>
      <c r="BC192" s="140">
        <f t="shared" si="98"/>
        <v>0</v>
      </c>
      <c r="BD192" s="13" t="s">
        <v>107</v>
      </c>
      <c r="BE192" s="140">
        <f t="shared" si="99"/>
        <v>0</v>
      </c>
      <c r="BF192" s="13" t="s">
        <v>106</v>
      </c>
      <c r="BG192" s="139" t="s">
        <v>112</v>
      </c>
    </row>
    <row r="193" spans="2:59" s="1" customFormat="1" ht="23.15" x14ac:dyDescent="0.25">
      <c r="B193" s="127"/>
      <c r="C193" s="128">
        <v>64</v>
      </c>
      <c r="D193" s="128" t="s">
        <v>104</v>
      </c>
      <c r="E193" s="129" t="s">
        <v>129</v>
      </c>
      <c r="F193" s="130" t="s">
        <v>130</v>
      </c>
      <c r="G193" s="131" t="s">
        <v>127</v>
      </c>
      <c r="H193" s="132">
        <v>4749.12</v>
      </c>
      <c r="I193" s="133"/>
      <c r="J193" s="133">
        <f t="shared" si="90"/>
        <v>0</v>
      </c>
      <c r="K193" s="134"/>
      <c r="L193" s="25"/>
      <c r="M193" s="135" t="s">
        <v>1</v>
      </c>
      <c r="N193" s="136" t="s">
        <v>32</v>
      </c>
      <c r="O193" s="137">
        <v>0.627</v>
      </c>
      <c r="P193" s="137">
        <f t="shared" si="91"/>
        <v>2977.6982399999997</v>
      </c>
      <c r="Q193" s="137">
        <v>1.5204999999999999E-5</v>
      </c>
      <c r="R193" s="137">
        <f t="shared" si="92"/>
        <v>7.2210369599999991E-2</v>
      </c>
      <c r="S193" s="137">
        <v>0</v>
      </c>
      <c r="T193" s="138">
        <f t="shared" si="93"/>
        <v>0</v>
      </c>
      <c r="AL193" s="139" t="s">
        <v>106</v>
      </c>
      <c r="AN193" s="139" t="s">
        <v>104</v>
      </c>
      <c r="AO193" s="139" t="s">
        <v>107</v>
      </c>
      <c r="AS193" s="13" t="s">
        <v>102</v>
      </c>
      <c r="AY193" s="140">
        <f t="shared" si="94"/>
        <v>0</v>
      </c>
      <c r="AZ193" s="140">
        <f t="shared" si="95"/>
        <v>0</v>
      </c>
      <c r="BA193" s="140">
        <f t="shared" si="96"/>
        <v>0</v>
      </c>
      <c r="BB193" s="140">
        <f t="shared" si="97"/>
        <v>0</v>
      </c>
      <c r="BC193" s="140">
        <f t="shared" si="98"/>
        <v>0</v>
      </c>
      <c r="BD193" s="13" t="s">
        <v>107</v>
      </c>
      <c r="BE193" s="140">
        <f t="shared" si="99"/>
        <v>0</v>
      </c>
      <c r="BF193" s="13" t="s">
        <v>106</v>
      </c>
      <c r="BG193" s="139" t="s">
        <v>112</v>
      </c>
    </row>
    <row r="194" spans="2:59" s="1" customFormat="1" ht="16.5" customHeight="1" x14ac:dyDescent="0.25">
      <c r="B194" s="127"/>
      <c r="C194" s="128">
        <v>65</v>
      </c>
      <c r="D194" s="128" t="s">
        <v>104</v>
      </c>
      <c r="E194" s="129" t="s">
        <v>184</v>
      </c>
      <c r="F194" s="130" t="s">
        <v>368</v>
      </c>
      <c r="G194" s="131" t="s">
        <v>127</v>
      </c>
      <c r="H194" s="132">
        <v>118.212</v>
      </c>
      <c r="I194" s="133"/>
      <c r="J194" s="133">
        <f t="shared" si="90"/>
        <v>0</v>
      </c>
      <c r="K194" s="134"/>
      <c r="L194" s="25"/>
      <c r="M194" s="135" t="s">
        <v>1</v>
      </c>
      <c r="N194" s="136" t="s">
        <v>32</v>
      </c>
      <c r="O194" s="137">
        <v>1.57</v>
      </c>
      <c r="P194" s="137">
        <f t="shared" si="91"/>
        <v>185.59284000000002</v>
      </c>
      <c r="Q194" s="137">
        <v>1.5204999999999999E-5</v>
      </c>
      <c r="R194" s="137">
        <f t="shared" si="92"/>
        <v>1.79741346E-3</v>
      </c>
      <c r="S194" s="137">
        <v>0</v>
      </c>
      <c r="T194" s="138">
        <f t="shared" si="93"/>
        <v>0</v>
      </c>
      <c r="AL194" s="139" t="s">
        <v>106</v>
      </c>
      <c r="AN194" s="139" t="s">
        <v>104</v>
      </c>
      <c r="AO194" s="139" t="s">
        <v>107</v>
      </c>
      <c r="AS194" s="13" t="s">
        <v>102</v>
      </c>
      <c r="AY194" s="140">
        <f t="shared" si="94"/>
        <v>0</v>
      </c>
      <c r="AZ194" s="140">
        <f t="shared" si="95"/>
        <v>0</v>
      </c>
      <c r="BA194" s="140">
        <f t="shared" si="96"/>
        <v>0</v>
      </c>
      <c r="BB194" s="140">
        <f t="shared" si="97"/>
        <v>0</v>
      </c>
      <c r="BC194" s="140">
        <f t="shared" si="98"/>
        <v>0</v>
      </c>
      <c r="BD194" s="13" t="s">
        <v>107</v>
      </c>
      <c r="BE194" s="140">
        <f t="shared" si="99"/>
        <v>0</v>
      </c>
      <c r="BF194" s="13" t="s">
        <v>106</v>
      </c>
      <c r="BG194" s="139" t="s">
        <v>113</v>
      </c>
    </row>
    <row r="195" spans="2:59" s="1" customFormat="1" ht="23.15" x14ac:dyDescent="0.25">
      <c r="B195" s="127"/>
      <c r="C195" s="128">
        <v>66</v>
      </c>
      <c r="D195" s="128" t="s">
        <v>104</v>
      </c>
      <c r="E195" s="129" t="s">
        <v>369</v>
      </c>
      <c r="F195" s="130" t="s">
        <v>370</v>
      </c>
      <c r="G195" s="131" t="s">
        <v>127</v>
      </c>
      <c r="H195" s="132">
        <v>59.88</v>
      </c>
      <c r="I195" s="133"/>
      <c r="J195" s="133">
        <f t="shared" ref="J195" si="110">ROUND(I195*H195,2)</f>
        <v>0</v>
      </c>
      <c r="K195" s="134"/>
      <c r="L195" s="25"/>
      <c r="M195" s="135" t="s">
        <v>1</v>
      </c>
      <c r="N195" s="136" t="s">
        <v>32</v>
      </c>
      <c r="O195" s="137">
        <v>0.89</v>
      </c>
      <c r="P195" s="137">
        <f t="shared" ref="P195" si="111">O195*H195</f>
        <v>53.293200000000006</v>
      </c>
      <c r="Q195" s="137">
        <v>0</v>
      </c>
      <c r="R195" s="137">
        <f t="shared" ref="R195" si="112">Q195*H195</f>
        <v>0</v>
      </c>
      <c r="S195" s="137">
        <v>0</v>
      </c>
      <c r="T195" s="138">
        <f t="shared" ref="T195" si="113">S195*H195</f>
        <v>0</v>
      </c>
      <c r="AL195" s="139" t="s">
        <v>106</v>
      </c>
      <c r="AN195" s="139" t="s">
        <v>104</v>
      </c>
      <c r="AO195" s="139" t="s">
        <v>107</v>
      </c>
      <c r="AS195" s="13" t="s">
        <v>102</v>
      </c>
      <c r="AY195" s="140">
        <f t="shared" ref="AY195" si="114">IF(N195="základná",J195,0)</f>
        <v>0</v>
      </c>
      <c r="AZ195" s="140">
        <f t="shared" ref="AZ195" si="115">IF(N195="znížená",J195,0)</f>
        <v>0</v>
      </c>
      <c r="BA195" s="140">
        <f t="shared" ref="BA195" si="116">IF(N195="zákl. prenesená",J195,0)</f>
        <v>0</v>
      </c>
      <c r="BB195" s="140">
        <f t="shared" ref="BB195" si="117">IF(N195="zníž. prenesená",J195,0)</f>
        <v>0</v>
      </c>
      <c r="BC195" s="140">
        <f t="shared" ref="BC195" si="118">IF(N195="nulová",J195,0)</f>
        <v>0</v>
      </c>
      <c r="BD195" s="13" t="s">
        <v>107</v>
      </c>
      <c r="BE195" s="140">
        <f t="shared" ref="BE195" si="119">ROUND(I195*H195,2)</f>
        <v>0</v>
      </c>
      <c r="BF195" s="13" t="s">
        <v>106</v>
      </c>
      <c r="BG195" s="139" t="s">
        <v>132</v>
      </c>
    </row>
    <row r="196" spans="2:59" s="1" customFormat="1" ht="23.15" x14ac:dyDescent="0.25">
      <c r="B196" s="127"/>
      <c r="C196" s="128">
        <v>67</v>
      </c>
      <c r="D196" s="128" t="s">
        <v>104</v>
      </c>
      <c r="E196" s="129" t="s">
        <v>185</v>
      </c>
      <c r="F196" s="130" t="s">
        <v>186</v>
      </c>
      <c r="G196" s="131" t="s">
        <v>127</v>
      </c>
      <c r="H196" s="132">
        <v>19.788</v>
      </c>
      <c r="I196" s="133"/>
      <c r="J196" s="133">
        <f t="shared" si="90"/>
        <v>0</v>
      </c>
      <c r="K196" s="134"/>
      <c r="L196" s="25"/>
      <c r="M196" s="135" t="s">
        <v>1</v>
      </c>
      <c r="N196" s="136" t="s">
        <v>32</v>
      </c>
      <c r="O196" s="137">
        <v>0.89</v>
      </c>
      <c r="P196" s="137">
        <f t="shared" si="91"/>
        <v>17.611319999999999</v>
      </c>
      <c r="Q196" s="137">
        <v>0</v>
      </c>
      <c r="R196" s="137">
        <f t="shared" si="92"/>
        <v>0</v>
      </c>
      <c r="S196" s="137">
        <v>0</v>
      </c>
      <c r="T196" s="138">
        <f t="shared" si="93"/>
        <v>0</v>
      </c>
      <c r="AL196" s="139" t="s">
        <v>106</v>
      </c>
      <c r="AN196" s="139" t="s">
        <v>104</v>
      </c>
      <c r="AO196" s="139" t="s">
        <v>107</v>
      </c>
      <c r="AS196" s="13" t="s">
        <v>102</v>
      </c>
      <c r="AY196" s="140">
        <f t="shared" si="94"/>
        <v>0</v>
      </c>
      <c r="AZ196" s="140">
        <f t="shared" si="95"/>
        <v>0</v>
      </c>
      <c r="BA196" s="140">
        <f t="shared" si="96"/>
        <v>0</v>
      </c>
      <c r="BB196" s="140">
        <f t="shared" si="97"/>
        <v>0</v>
      </c>
      <c r="BC196" s="140">
        <f t="shared" si="98"/>
        <v>0</v>
      </c>
      <c r="BD196" s="13" t="s">
        <v>107</v>
      </c>
      <c r="BE196" s="140">
        <f t="shared" si="99"/>
        <v>0</v>
      </c>
      <c r="BF196" s="13" t="s">
        <v>106</v>
      </c>
      <c r="BG196" s="139" t="s">
        <v>132</v>
      </c>
    </row>
    <row r="197" spans="2:59" s="11" customFormat="1" ht="22.95" customHeight="1" x14ac:dyDescent="0.3">
      <c r="B197" s="116"/>
      <c r="D197" s="117" t="s">
        <v>65</v>
      </c>
      <c r="E197" s="125" t="s">
        <v>158</v>
      </c>
      <c r="F197" s="125" t="s">
        <v>159</v>
      </c>
      <c r="J197" s="126">
        <f>BE197</f>
        <v>0</v>
      </c>
      <c r="L197" s="116"/>
      <c r="M197" s="120"/>
      <c r="P197" s="121">
        <f>SUM(P198:P198)</f>
        <v>379910.91725400003</v>
      </c>
      <c r="R197" s="121">
        <f>SUM(R198:R198)</f>
        <v>0</v>
      </c>
      <c r="T197" s="122">
        <f>SUM(T198:T198)</f>
        <v>72329.541599999997</v>
      </c>
      <c r="AL197" s="117" t="s">
        <v>72</v>
      </c>
      <c r="AN197" s="123" t="s">
        <v>65</v>
      </c>
      <c r="AO197" s="123" t="s">
        <v>72</v>
      </c>
      <c r="AS197" s="117" t="s">
        <v>102</v>
      </c>
      <c r="BE197" s="124">
        <f>SUM(BE198:BE198)</f>
        <v>0</v>
      </c>
    </row>
    <row r="198" spans="2:59" s="1" customFormat="1" ht="23.15" x14ac:dyDescent="0.25">
      <c r="B198" s="127"/>
      <c r="C198" s="128">
        <v>68</v>
      </c>
      <c r="D198" s="128" t="s">
        <v>104</v>
      </c>
      <c r="E198" s="129" t="s">
        <v>371</v>
      </c>
      <c r="F198" s="130" t="s">
        <v>372</v>
      </c>
      <c r="G198" s="131" t="s">
        <v>127</v>
      </c>
      <c r="H198" s="132">
        <v>30137.309000000001</v>
      </c>
      <c r="I198" s="133"/>
      <c r="J198" s="133">
        <f t="shared" ref="J198" si="120">ROUND(I198*H198,2)</f>
        <v>0</v>
      </c>
      <c r="K198" s="134"/>
      <c r="L198" s="25"/>
      <c r="M198" s="135" t="s">
        <v>1</v>
      </c>
      <c r="N198" s="136" t="s">
        <v>32</v>
      </c>
      <c r="O198" s="137">
        <v>12.606</v>
      </c>
      <c r="P198" s="137">
        <f t="shared" ref="P198" si="121">O198*H198</f>
        <v>379910.91725400003</v>
      </c>
      <c r="Q198" s="137">
        <v>0</v>
      </c>
      <c r="R198" s="137">
        <f t="shared" ref="R198" si="122">Q198*H198</f>
        <v>0</v>
      </c>
      <c r="S198" s="137">
        <v>2.4</v>
      </c>
      <c r="T198" s="138">
        <f t="shared" ref="T198" si="123">S198*H198</f>
        <v>72329.541599999997</v>
      </c>
      <c r="AL198" s="139" t="s">
        <v>106</v>
      </c>
      <c r="AN198" s="139" t="s">
        <v>104</v>
      </c>
      <c r="AO198" s="139" t="s">
        <v>107</v>
      </c>
      <c r="AS198" s="13" t="s">
        <v>102</v>
      </c>
      <c r="AY198" s="140">
        <f t="shared" ref="AY198" si="124">IF(N198="základná",J198,0)</f>
        <v>0</v>
      </c>
      <c r="AZ198" s="140">
        <f t="shared" ref="AZ198" si="125">IF(N198="znížená",J198,0)</f>
        <v>0</v>
      </c>
      <c r="BA198" s="140">
        <f t="shared" ref="BA198" si="126">IF(N198="zákl. prenesená",J198,0)</f>
        <v>0</v>
      </c>
      <c r="BB198" s="140">
        <f t="shared" ref="BB198" si="127">IF(N198="zníž. prenesená",J198,0)</f>
        <v>0</v>
      </c>
      <c r="BC198" s="140">
        <f t="shared" ref="BC198" si="128">IF(N198="nulová",J198,0)</f>
        <v>0</v>
      </c>
      <c r="BD198" s="13" t="s">
        <v>107</v>
      </c>
      <c r="BE198" s="140">
        <f t="shared" ref="BE198" si="129">ROUND(I198*H198,2)</f>
        <v>0</v>
      </c>
      <c r="BF198" s="13" t="s">
        <v>106</v>
      </c>
      <c r="BG198" s="139" t="s">
        <v>119</v>
      </c>
    </row>
    <row r="199" spans="2:59" s="1" customFormat="1" ht="7" customHeight="1" x14ac:dyDescent="0.25">
      <c r="B199" s="40"/>
      <c r="C199" s="41"/>
      <c r="D199" s="41"/>
      <c r="E199" s="41"/>
      <c r="F199" s="41"/>
      <c r="G199" s="41"/>
      <c r="H199" s="41"/>
      <c r="I199" s="41"/>
      <c r="J199" s="41"/>
      <c r="K199" s="41"/>
      <c r="L199" s="25"/>
    </row>
  </sheetData>
  <autoFilter ref="C122:K198" xr:uid="{00000000-0009-0000-0000-000001000000}"/>
  <mergeCells count="9">
    <mergeCell ref="E87:H87"/>
    <mergeCell ref="E113:H113"/>
    <mergeCell ref="E115:H115"/>
    <mergeCell ref="L2:U2"/>
    <mergeCell ref="E7:H7"/>
    <mergeCell ref="E9:H9"/>
    <mergeCell ref="E18:H18"/>
    <mergeCell ref="E27:H27"/>
    <mergeCell ref="E85:H85"/>
  </mergeCells>
  <pageMargins left="0.39374999999999999" right="0.39374999999999999" top="0.39374999999999999" bottom="0.39374999999999999" header="0" footer="0"/>
  <pageSetup paperSize="9" scale="88" fitToHeight="100" orientation="portrait" blackAndWhite="1" r:id="rId1"/>
  <headerFooter>
    <oddFooter>&amp;CStrana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045C-270D-4AFC-A372-3FD4266EE459}">
  <sheetPr>
    <pageSetUpPr fitToPage="1"/>
  </sheetPr>
  <dimension ref="B2:BM376"/>
  <sheetViews>
    <sheetView showGridLines="0" workbookViewId="0">
      <selection activeCell="V42" sqref="V42"/>
    </sheetView>
  </sheetViews>
  <sheetFormatPr defaultRowHeight="10.3" x14ac:dyDescent="0.25"/>
  <cols>
    <col min="1" max="1" width="8.36328125" customWidth="1"/>
    <col min="2" max="2" width="1.1796875" customWidth="1"/>
    <col min="3" max="3" width="5.1796875" customWidth="1"/>
    <col min="4" max="4" width="4.36328125" customWidth="1"/>
    <col min="5" max="5" width="17.1796875" customWidth="1"/>
    <col min="6" max="6" width="50.81640625" customWidth="1"/>
    <col min="7" max="7" width="7.453125" customWidth="1"/>
    <col min="8" max="8" width="14" customWidth="1"/>
    <col min="9" max="9" width="15.81640625" customWidth="1"/>
    <col min="10" max="10" width="22.36328125" customWidth="1"/>
    <col min="11" max="11" width="22.36328125" hidden="1" customWidth="1"/>
    <col min="13" max="13" width="10.81640625" hidden="1" customWidth="1"/>
    <col min="14" max="14" width="12.36328125" customWidth="1"/>
    <col min="15" max="20" width="14.1796875" hidden="1" customWidth="1"/>
    <col min="21" max="21" width="16.36328125" hidden="1" customWidth="1"/>
    <col min="22" max="22" width="16.453125" customWidth="1"/>
    <col min="23" max="23" width="53.81640625" customWidth="1"/>
    <col min="24" max="24" width="12.36328125" customWidth="1"/>
    <col min="25" max="25" width="15" customWidth="1"/>
    <col min="26" max="26" width="16" customWidth="1"/>
    <col min="27" max="27" width="15" customWidth="1"/>
    <col min="28" max="28" width="16.36328125" customWidth="1"/>
    <col min="29" max="29" width="11" customWidth="1"/>
    <col min="30" max="30" width="15" customWidth="1"/>
    <col min="31" max="31" width="16.36328125" customWidth="1"/>
  </cols>
  <sheetData>
    <row r="2" spans="2:46" ht="37" customHeight="1" x14ac:dyDescent="0.25">
      <c r="L2" s="431" t="s">
        <v>5</v>
      </c>
      <c r="M2" s="392"/>
      <c r="N2" s="392"/>
      <c r="O2" s="392"/>
      <c r="P2" s="392"/>
      <c r="Q2" s="392"/>
      <c r="R2" s="392"/>
      <c r="S2" s="392"/>
      <c r="T2" s="392"/>
      <c r="U2" s="392"/>
      <c r="V2" s="392"/>
      <c r="AT2" s="13" t="s">
        <v>377</v>
      </c>
    </row>
    <row r="3" spans="2:46" ht="7" customHeight="1" x14ac:dyDescent="0.25">
      <c r="B3" s="14"/>
      <c r="C3" s="15"/>
      <c r="D3" s="15"/>
      <c r="E3" s="15"/>
      <c r="F3" s="15"/>
      <c r="G3" s="15"/>
      <c r="H3" s="15"/>
      <c r="I3" s="15"/>
      <c r="J3" s="15"/>
      <c r="K3" s="15"/>
      <c r="L3" s="16"/>
      <c r="AT3" s="13" t="s">
        <v>66</v>
      </c>
    </row>
    <row r="4" spans="2:46" ht="25" customHeight="1" x14ac:dyDescent="0.25">
      <c r="B4" s="16"/>
      <c r="D4" s="156" t="s">
        <v>74</v>
      </c>
      <c r="L4" s="16"/>
      <c r="M4" s="157" t="s">
        <v>9</v>
      </c>
      <c r="AT4" s="13" t="s">
        <v>3</v>
      </c>
    </row>
    <row r="5" spans="2:46" ht="7" customHeight="1" x14ac:dyDescent="0.25">
      <c r="B5" s="16"/>
      <c r="L5" s="16"/>
    </row>
    <row r="6" spans="2:46" ht="12" customHeight="1" x14ac:dyDescent="0.25">
      <c r="B6" s="16"/>
      <c r="D6" s="158" t="s">
        <v>12</v>
      </c>
      <c r="L6" s="16"/>
    </row>
    <row r="7" spans="2:46" ht="16.5" customHeight="1" x14ac:dyDescent="0.25">
      <c r="B7" s="16"/>
      <c r="E7" s="428" t="s">
        <v>163</v>
      </c>
      <c r="F7" s="429"/>
      <c r="G7" s="429"/>
      <c r="H7" s="429"/>
      <c r="L7" s="16"/>
    </row>
    <row r="8" spans="2:46" s="1" customFormat="1" ht="12" customHeight="1" x14ac:dyDescent="0.25">
      <c r="B8" s="25"/>
      <c r="D8" s="158" t="s">
        <v>75</v>
      </c>
      <c r="L8" s="25"/>
    </row>
    <row r="9" spans="2:46" s="1" customFormat="1" ht="30" customHeight="1" x14ac:dyDescent="0.25">
      <c r="B9" s="25"/>
      <c r="E9" s="430" t="s">
        <v>1173</v>
      </c>
      <c r="F9" s="425"/>
      <c r="G9" s="425"/>
      <c r="H9" s="425"/>
      <c r="L9" s="25"/>
    </row>
    <row r="10" spans="2:46" s="1" customFormat="1" x14ac:dyDescent="0.25">
      <c r="B10" s="25"/>
      <c r="L10" s="25"/>
    </row>
    <row r="11" spans="2:46" s="1" customFormat="1" ht="12" customHeight="1" x14ac:dyDescent="0.25">
      <c r="B11" s="25"/>
      <c r="D11" s="158" t="s">
        <v>13</v>
      </c>
      <c r="F11" s="159" t="s">
        <v>1</v>
      </c>
      <c r="I11" s="158" t="s">
        <v>14</v>
      </c>
      <c r="J11" s="159" t="s">
        <v>1</v>
      </c>
      <c r="L11" s="25"/>
    </row>
    <row r="12" spans="2:46" s="1" customFormat="1" ht="12" customHeight="1" x14ac:dyDescent="0.25">
      <c r="B12" s="25"/>
      <c r="D12" s="158" t="s">
        <v>15</v>
      </c>
      <c r="F12" s="159" t="s">
        <v>378</v>
      </c>
      <c r="I12" s="158" t="s">
        <v>17</v>
      </c>
      <c r="J12" s="160" t="s">
        <v>1166</v>
      </c>
      <c r="L12" s="25"/>
    </row>
    <row r="13" spans="2:46" s="1" customFormat="1" ht="10.95" customHeight="1" x14ac:dyDescent="0.25">
      <c r="B13" s="25"/>
      <c r="L13" s="25"/>
    </row>
    <row r="14" spans="2:46" s="1" customFormat="1" ht="12" customHeight="1" x14ac:dyDescent="0.25">
      <c r="B14" s="25"/>
      <c r="D14" s="158" t="s">
        <v>18</v>
      </c>
      <c r="I14" s="158" t="s">
        <v>19</v>
      </c>
      <c r="J14" s="159" t="s">
        <v>1</v>
      </c>
      <c r="L14" s="25"/>
    </row>
    <row r="15" spans="2:46" s="1" customFormat="1" ht="18" customHeight="1" x14ac:dyDescent="0.25">
      <c r="B15" s="25"/>
      <c r="E15" s="159" t="s">
        <v>379</v>
      </c>
      <c r="I15" s="158" t="s">
        <v>20</v>
      </c>
      <c r="J15" s="159" t="s">
        <v>1</v>
      </c>
      <c r="L15" s="25"/>
    </row>
    <row r="16" spans="2:46" s="1" customFormat="1" ht="7" customHeight="1" x14ac:dyDescent="0.25">
      <c r="B16" s="25"/>
      <c r="L16" s="25"/>
    </row>
    <row r="17" spans="2:12" s="1" customFormat="1" ht="12" customHeight="1" x14ac:dyDescent="0.25">
      <c r="B17" s="25"/>
      <c r="D17" s="158" t="s">
        <v>21</v>
      </c>
      <c r="I17" s="158" t="s">
        <v>19</v>
      </c>
      <c r="J17" s="159" t="s">
        <v>1</v>
      </c>
      <c r="L17" s="25"/>
    </row>
    <row r="18" spans="2:12" s="1" customFormat="1" ht="18" customHeight="1" x14ac:dyDescent="0.25">
      <c r="B18" s="25"/>
      <c r="E18" s="159" t="s">
        <v>380</v>
      </c>
      <c r="I18" s="158" t="s">
        <v>20</v>
      </c>
      <c r="J18" s="159" t="s">
        <v>1</v>
      </c>
      <c r="L18" s="25"/>
    </row>
    <row r="19" spans="2:12" s="1" customFormat="1" ht="7" customHeight="1" x14ac:dyDescent="0.25">
      <c r="B19" s="25"/>
      <c r="L19" s="25"/>
    </row>
    <row r="20" spans="2:12" s="1" customFormat="1" ht="12" customHeight="1" x14ac:dyDescent="0.25">
      <c r="B20" s="25"/>
      <c r="D20" s="158" t="s">
        <v>22</v>
      </c>
      <c r="I20" s="158" t="s">
        <v>19</v>
      </c>
      <c r="J20" s="159" t="s">
        <v>1</v>
      </c>
      <c r="L20" s="25"/>
    </row>
    <row r="21" spans="2:12" s="1" customFormat="1" ht="18" customHeight="1" x14ac:dyDescent="0.25">
      <c r="B21" s="25"/>
      <c r="E21" s="159" t="s">
        <v>381</v>
      </c>
      <c r="I21" s="158" t="s">
        <v>20</v>
      </c>
      <c r="J21" s="159" t="s">
        <v>1</v>
      </c>
      <c r="L21" s="25"/>
    </row>
    <row r="22" spans="2:12" s="1" customFormat="1" ht="7" customHeight="1" x14ac:dyDescent="0.25">
      <c r="B22" s="25"/>
      <c r="L22" s="25"/>
    </row>
    <row r="23" spans="2:12" s="1" customFormat="1" ht="12" customHeight="1" x14ac:dyDescent="0.25">
      <c r="B23" s="25"/>
      <c r="D23" s="158" t="s">
        <v>23</v>
      </c>
      <c r="I23" s="158" t="s">
        <v>19</v>
      </c>
      <c r="J23" s="159" t="s">
        <v>1</v>
      </c>
      <c r="L23" s="25"/>
    </row>
    <row r="24" spans="2:12" s="1" customFormat="1" ht="18" customHeight="1" x14ac:dyDescent="0.25">
      <c r="B24" s="25"/>
      <c r="E24" s="159" t="s">
        <v>382</v>
      </c>
      <c r="I24" s="158" t="s">
        <v>20</v>
      </c>
      <c r="J24" s="159" t="s">
        <v>1</v>
      </c>
      <c r="L24" s="25"/>
    </row>
    <row r="25" spans="2:12" s="1" customFormat="1" ht="7" customHeight="1" x14ac:dyDescent="0.25">
      <c r="B25" s="25"/>
      <c r="L25" s="25"/>
    </row>
    <row r="26" spans="2:12" s="1" customFormat="1" ht="12" customHeight="1" x14ac:dyDescent="0.25">
      <c r="B26" s="25"/>
      <c r="D26" s="158" t="s">
        <v>25</v>
      </c>
      <c r="L26" s="25"/>
    </row>
    <row r="27" spans="2:12" s="7" customFormat="1" ht="16.5" customHeight="1" x14ac:dyDescent="0.25">
      <c r="B27" s="81"/>
      <c r="E27" s="432" t="s">
        <v>1</v>
      </c>
      <c r="F27" s="432"/>
      <c r="G27" s="432"/>
      <c r="H27" s="432"/>
      <c r="L27" s="81"/>
    </row>
    <row r="28" spans="2:12" s="1" customFormat="1" ht="7" customHeight="1" x14ac:dyDescent="0.25">
      <c r="B28" s="25"/>
      <c r="L28" s="25"/>
    </row>
    <row r="29" spans="2:12" s="1" customFormat="1" ht="7" customHeight="1" x14ac:dyDescent="0.25">
      <c r="B29" s="25"/>
      <c r="D29" s="49"/>
      <c r="E29" s="49"/>
      <c r="F29" s="49"/>
      <c r="G29" s="49"/>
      <c r="H29" s="49"/>
      <c r="I29" s="49"/>
      <c r="J29" s="49"/>
      <c r="K29" s="49"/>
      <c r="L29" s="25"/>
    </row>
    <row r="30" spans="2:12" s="1" customFormat="1" ht="25.4" customHeight="1" x14ac:dyDescent="0.25">
      <c r="B30" s="25"/>
      <c r="D30" s="162" t="s">
        <v>26</v>
      </c>
      <c r="J30" s="163">
        <f>ROUND(J133, 2)</f>
        <v>0</v>
      </c>
      <c r="L30" s="25"/>
    </row>
    <row r="31" spans="2:12" s="1" customFormat="1" ht="7" customHeight="1" x14ac:dyDescent="0.25">
      <c r="B31" s="25"/>
      <c r="D31" s="49"/>
      <c r="E31" s="49"/>
      <c r="F31" s="49"/>
      <c r="G31" s="49"/>
      <c r="H31" s="49"/>
      <c r="I31" s="49"/>
      <c r="J31" s="49"/>
      <c r="K31" s="49"/>
      <c r="L31" s="25"/>
    </row>
    <row r="32" spans="2:12" s="1" customFormat="1" ht="14.5" customHeight="1" x14ac:dyDescent="0.25">
      <c r="B32" s="25"/>
      <c r="F32" s="164" t="s">
        <v>28</v>
      </c>
      <c r="I32" s="164" t="s">
        <v>27</v>
      </c>
      <c r="J32" s="164" t="s">
        <v>29</v>
      </c>
      <c r="L32" s="25"/>
    </row>
    <row r="33" spans="2:12" s="1" customFormat="1" ht="14.5" customHeight="1" x14ac:dyDescent="0.25">
      <c r="B33" s="25"/>
      <c r="D33" s="165" t="s">
        <v>30</v>
      </c>
      <c r="E33" s="166" t="s">
        <v>31</v>
      </c>
      <c r="F33" s="167">
        <f>ROUND((SUM(BE133:BE375)),  2)</f>
        <v>0</v>
      </c>
      <c r="G33" s="168"/>
      <c r="H33" s="168"/>
      <c r="I33" s="169">
        <v>0.23</v>
      </c>
      <c r="J33" s="167">
        <f>ROUND(((SUM(BE133:BE375))*I33),  2)</f>
        <v>0</v>
      </c>
      <c r="L33" s="25"/>
    </row>
    <row r="34" spans="2:12" s="1" customFormat="1" ht="14.5" customHeight="1" x14ac:dyDescent="0.25">
      <c r="B34" s="25"/>
      <c r="E34" s="166" t="s">
        <v>32</v>
      </c>
      <c r="F34" s="170">
        <f>J30</f>
        <v>0</v>
      </c>
      <c r="I34" s="171">
        <v>0.23</v>
      </c>
      <c r="J34" s="170">
        <f>ROUND(0.23*J30,2)</f>
        <v>0</v>
      </c>
      <c r="L34" s="25"/>
    </row>
    <row r="35" spans="2:12" s="1" customFormat="1" ht="14.5" hidden="1" customHeight="1" x14ac:dyDescent="0.25">
      <c r="B35" s="25"/>
      <c r="E35" s="158" t="s">
        <v>33</v>
      </c>
      <c r="F35" s="170">
        <f>ROUND((SUM(BG133:BG375)),  2)</f>
        <v>0</v>
      </c>
      <c r="I35" s="171">
        <v>0.23</v>
      </c>
      <c r="J35" s="170">
        <f>0</f>
        <v>0</v>
      </c>
      <c r="L35" s="25"/>
    </row>
    <row r="36" spans="2:12" s="1" customFormat="1" ht="14.5" hidden="1" customHeight="1" x14ac:dyDescent="0.25">
      <c r="B36" s="25"/>
      <c r="E36" s="158" t="s">
        <v>34</v>
      </c>
      <c r="F36" s="170">
        <f>ROUND((SUM(BH133:BH375)),  2)</f>
        <v>0</v>
      </c>
      <c r="I36" s="171">
        <v>0.23</v>
      </c>
      <c r="J36" s="170">
        <f>0</f>
        <v>0</v>
      </c>
      <c r="L36" s="25"/>
    </row>
    <row r="37" spans="2:12" s="1" customFormat="1" ht="14.5" hidden="1" customHeight="1" x14ac:dyDescent="0.25">
      <c r="B37" s="25"/>
      <c r="E37" s="166" t="s">
        <v>35</v>
      </c>
      <c r="F37" s="167">
        <f>ROUND((SUM(BI133:BI375)),  2)</f>
        <v>0</v>
      </c>
      <c r="G37" s="168"/>
      <c r="H37" s="168"/>
      <c r="I37" s="169">
        <v>0</v>
      </c>
      <c r="J37" s="167">
        <f>0</f>
        <v>0</v>
      </c>
      <c r="L37" s="25"/>
    </row>
    <row r="38" spans="2:12" s="1" customFormat="1" ht="7" customHeight="1" x14ac:dyDescent="0.25">
      <c r="B38" s="25"/>
      <c r="L38" s="25"/>
    </row>
    <row r="39" spans="2:12" s="1" customFormat="1" ht="25.4" customHeight="1" x14ac:dyDescent="0.25">
      <c r="B39" s="25"/>
      <c r="C39" s="88"/>
      <c r="D39" s="172" t="s">
        <v>36</v>
      </c>
      <c r="E39" s="53"/>
      <c r="F39" s="53"/>
      <c r="G39" s="173" t="s">
        <v>37</v>
      </c>
      <c r="H39" s="174" t="s">
        <v>38</v>
      </c>
      <c r="I39" s="53"/>
      <c r="J39" s="175">
        <f>SUM(J30:J37)</f>
        <v>0</v>
      </c>
      <c r="K39" s="93"/>
      <c r="L39" s="25"/>
    </row>
    <row r="40" spans="2:12" s="1" customFormat="1" ht="14.5" customHeight="1" x14ac:dyDescent="0.25">
      <c r="B40" s="25"/>
      <c r="L40" s="25"/>
    </row>
    <row r="41" spans="2:12" ht="14.5" customHeight="1" x14ac:dyDescent="0.25">
      <c r="B41" s="16"/>
      <c r="L41" s="16"/>
    </row>
    <row r="42" spans="2:12" ht="14.5" customHeight="1" x14ac:dyDescent="0.25">
      <c r="B42" s="16"/>
      <c r="L42" s="16"/>
    </row>
    <row r="43" spans="2:12" ht="14.5" customHeight="1" x14ac:dyDescent="0.25">
      <c r="B43" s="16"/>
      <c r="L43" s="16"/>
    </row>
    <row r="44" spans="2:12" ht="14.5" customHeight="1" x14ac:dyDescent="0.25">
      <c r="B44" s="16"/>
      <c r="L44" s="16"/>
    </row>
    <row r="45" spans="2:12" ht="14.5" customHeight="1" x14ac:dyDescent="0.25">
      <c r="B45" s="16"/>
      <c r="L45" s="16"/>
    </row>
    <row r="46" spans="2:12" ht="14.5" customHeight="1" x14ac:dyDescent="0.25">
      <c r="B46" s="16"/>
      <c r="L46" s="16"/>
    </row>
    <row r="47" spans="2:12" ht="14.5" customHeight="1" x14ac:dyDescent="0.25">
      <c r="B47" s="16"/>
      <c r="L47" s="16"/>
    </row>
    <row r="48" spans="2:12" ht="14.5" customHeight="1" x14ac:dyDescent="0.25">
      <c r="B48" s="16"/>
      <c r="L48" s="16"/>
    </row>
    <row r="49" spans="2:12" ht="14.5" customHeight="1" x14ac:dyDescent="0.25">
      <c r="B49" s="16"/>
      <c r="L49" s="16"/>
    </row>
    <row r="50" spans="2:12" s="1" customFormat="1" ht="14.5" customHeight="1" x14ac:dyDescent="0.25">
      <c r="B50" s="25"/>
      <c r="D50" s="176" t="s">
        <v>39</v>
      </c>
      <c r="E50" s="38"/>
      <c r="F50" s="38"/>
      <c r="G50" s="176" t="s">
        <v>40</v>
      </c>
      <c r="H50" s="38"/>
      <c r="I50" s="38"/>
      <c r="J50" s="38"/>
      <c r="K50" s="38"/>
      <c r="L50" s="25"/>
    </row>
    <row r="51" spans="2:12" x14ac:dyDescent="0.25">
      <c r="B51" s="16"/>
      <c r="L51" s="16"/>
    </row>
    <row r="52" spans="2:12" x14ac:dyDescent="0.25">
      <c r="B52" s="16"/>
      <c r="L52" s="16"/>
    </row>
    <row r="53" spans="2:12" x14ac:dyDescent="0.25">
      <c r="B53" s="16"/>
      <c r="L53" s="16"/>
    </row>
    <row r="54" spans="2:12" x14ac:dyDescent="0.25">
      <c r="B54" s="16"/>
      <c r="L54" s="16"/>
    </row>
    <row r="55" spans="2:12" x14ac:dyDescent="0.25">
      <c r="B55" s="16"/>
      <c r="L55" s="16"/>
    </row>
    <row r="56" spans="2:12" x14ac:dyDescent="0.25">
      <c r="B56" s="16"/>
      <c r="L56" s="16"/>
    </row>
    <row r="57" spans="2:12" x14ac:dyDescent="0.25">
      <c r="B57" s="16"/>
      <c r="L57" s="16"/>
    </row>
    <row r="58" spans="2:12" x14ac:dyDescent="0.25">
      <c r="B58" s="16"/>
      <c r="L58" s="16"/>
    </row>
    <row r="59" spans="2:12" x14ac:dyDescent="0.25">
      <c r="B59" s="16"/>
      <c r="L59" s="16"/>
    </row>
    <row r="60" spans="2:12" x14ac:dyDescent="0.25">
      <c r="B60" s="16"/>
      <c r="L60" s="16"/>
    </row>
    <row r="61" spans="2:12" s="1" customFormat="1" ht="12.45" x14ac:dyDescent="0.25">
      <c r="B61" s="25"/>
      <c r="D61" s="177" t="s">
        <v>41</v>
      </c>
      <c r="E61" s="27"/>
      <c r="F61" s="178" t="s">
        <v>42</v>
      </c>
      <c r="G61" s="177" t="s">
        <v>41</v>
      </c>
      <c r="H61" s="27"/>
      <c r="I61" s="27"/>
      <c r="J61" s="179" t="s">
        <v>42</v>
      </c>
      <c r="K61" s="27"/>
      <c r="L61" s="25"/>
    </row>
    <row r="62" spans="2:12" x14ac:dyDescent="0.25">
      <c r="B62" s="16"/>
      <c r="L62" s="16"/>
    </row>
    <row r="63" spans="2:12" x14ac:dyDescent="0.25">
      <c r="B63" s="16"/>
      <c r="L63" s="16"/>
    </row>
    <row r="64" spans="2:12" x14ac:dyDescent="0.25">
      <c r="B64" s="16"/>
      <c r="L64" s="16"/>
    </row>
    <row r="65" spans="2:12" s="1" customFormat="1" ht="12.45" x14ac:dyDescent="0.25">
      <c r="B65" s="25"/>
      <c r="D65" s="176" t="s">
        <v>43</v>
      </c>
      <c r="E65" s="38"/>
      <c r="F65" s="38"/>
      <c r="G65" s="176" t="s">
        <v>44</v>
      </c>
      <c r="H65" s="38"/>
      <c r="I65" s="38"/>
      <c r="J65" s="38"/>
      <c r="K65" s="38"/>
      <c r="L65" s="25"/>
    </row>
    <row r="66" spans="2:12" x14ac:dyDescent="0.25">
      <c r="B66" s="16"/>
      <c r="L66" s="16"/>
    </row>
    <row r="67" spans="2:12" x14ac:dyDescent="0.25">
      <c r="B67" s="16"/>
      <c r="L67" s="16"/>
    </row>
    <row r="68" spans="2:12" x14ac:dyDescent="0.25">
      <c r="B68" s="16"/>
      <c r="L68" s="16"/>
    </row>
    <row r="69" spans="2:12" x14ac:dyDescent="0.25">
      <c r="B69" s="16"/>
      <c r="L69" s="16"/>
    </row>
    <row r="70" spans="2:12" x14ac:dyDescent="0.25">
      <c r="B70" s="16"/>
      <c r="L70" s="16"/>
    </row>
    <row r="71" spans="2:12" x14ac:dyDescent="0.25">
      <c r="B71" s="16"/>
      <c r="L71" s="16"/>
    </row>
    <row r="72" spans="2:12" x14ac:dyDescent="0.25">
      <c r="B72" s="16"/>
      <c r="L72" s="16"/>
    </row>
    <row r="73" spans="2:12" x14ac:dyDescent="0.25">
      <c r="B73" s="16"/>
      <c r="L73" s="16"/>
    </row>
    <row r="74" spans="2:12" x14ac:dyDescent="0.25">
      <c r="B74" s="16"/>
      <c r="L74" s="16"/>
    </row>
    <row r="75" spans="2:12" x14ac:dyDescent="0.25">
      <c r="B75" s="16"/>
      <c r="L75" s="16"/>
    </row>
    <row r="76" spans="2:12" s="1" customFormat="1" ht="12.45" x14ac:dyDescent="0.25">
      <c r="B76" s="25"/>
      <c r="D76" s="177" t="s">
        <v>41</v>
      </c>
      <c r="E76" s="27"/>
      <c r="F76" s="178" t="s">
        <v>42</v>
      </c>
      <c r="G76" s="177" t="s">
        <v>41</v>
      </c>
      <c r="H76" s="27"/>
      <c r="I76" s="27"/>
      <c r="J76" s="179" t="s">
        <v>42</v>
      </c>
      <c r="K76" s="27"/>
      <c r="L76" s="25"/>
    </row>
    <row r="77" spans="2:12" s="1" customFormat="1" ht="14.5" customHeight="1" x14ac:dyDescent="0.25">
      <c r="B77" s="40"/>
      <c r="C77" s="41"/>
      <c r="D77" s="41"/>
      <c r="E77" s="41"/>
      <c r="F77" s="41"/>
      <c r="G77" s="41"/>
      <c r="H77" s="41"/>
      <c r="I77" s="41"/>
      <c r="J77" s="41"/>
      <c r="K77" s="41"/>
      <c r="L77" s="25"/>
    </row>
    <row r="81" spans="2:47" s="1" customFormat="1" ht="7" hidden="1" customHeight="1" x14ac:dyDescent="0.25">
      <c r="B81" s="42"/>
      <c r="C81" s="43"/>
      <c r="D81" s="43"/>
      <c r="E81" s="43"/>
      <c r="F81" s="43"/>
      <c r="G81" s="43"/>
      <c r="H81" s="43"/>
      <c r="I81" s="43"/>
      <c r="J81" s="43"/>
      <c r="K81" s="43"/>
      <c r="L81" s="25"/>
    </row>
    <row r="82" spans="2:47" s="1" customFormat="1" ht="25" hidden="1" customHeight="1" x14ac:dyDescent="0.25">
      <c r="B82" s="25"/>
      <c r="C82" s="156" t="s">
        <v>76</v>
      </c>
      <c r="L82" s="25"/>
    </row>
    <row r="83" spans="2:47" s="1" customFormat="1" ht="7" hidden="1" customHeight="1" x14ac:dyDescent="0.25">
      <c r="B83" s="25"/>
      <c r="L83" s="25"/>
    </row>
    <row r="84" spans="2:47" s="1" customFormat="1" ht="12" hidden="1" customHeight="1" x14ac:dyDescent="0.25">
      <c r="B84" s="25"/>
      <c r="C84" s="158" t="s">
        <v>12</v>
      </c>
      <c r="L84" s="25"/>
    </row>
    <row r="85" spans="2:47" s="1" customFormat="1" ht="16.5" hidden="1" customHeight="1" x14ac:dyDescent="0.25">
      <c r="B85" s="25"/>
      <c r="E85" s="428" t="str">
        <f>E7</f>
        <v>Rekonštrukcia a revitalizácia jestvujúcej plochy B</v>
      </c>
      <c r="F85" s="429"/>
      <c r="G85" s="429"/>
      <c r="H85" s="429"/>
      <c r="L85" s="25"/>
    </row>
    <row r="86" spans="2:47" s="1" customFormat="1" ht="12" hidden="1" customHeight="1" x14ac:dyDescent="0.25">
      <c r="B86" s="25"/>
      <c r="C86" s="158" t="s">
        <v>75</v>
      </c>
      <c r="L86" s="25"/>
    </row>
    <row r="87" spans="2:47" s="1" customFormat="1" ht="30" hidden="1" customHeight="1" x14ac:dyDescent="0.25">
      <c r="B87" s="25"/>
      <c r="E87" s="430" t="str">
        <f>E9</f>
        <v>SO 07.Z Zdravotechnika</v>
      </c>
      <c r="F87" s="425"/>
      <c r="G87" s="425"/>
      <c r="H87" s="425"/>
      <c r="L87" s="25"/>
    </row>
    <row r="88" spans="2:47" s="1" customFormat="1" ht="7" hidden="1" customHeight="1" x14ac:dyDescent="0.25">
      <c r="B88" s="25"/>
      <c r="L88" s="25"/>
    </row>
    <row r="89" spans="2:47" s="1" customFormat="1" ht="12" hidden="1" customHeight="1" x14ac:dyDescent="0.25">
      <c r="B89" s="25"/>
      <c r="C89" s="158" t="s">
        <v>15</v>
      </c>
      <c r="F89" s="159" t="str">
        <f>F12</f>
        <v>Orechová Pôtoň</v>
      </c>
      <c r="I89" s="158" t="s">
        <v>17</v>
      </c>
      <c r="J89" s="160" t="str">
        <f>IF(J12="","",J12)</f>
        <v>25. 2. 2025</v>
      </c>
      <c r="L89" s="25"/>
    </row>
    <row r="90" spans="2:47" s="1" customFormat="1" ht="7" hidden="1" customHeight="1" x14ac:dyDescent="0.25">
      <c r="B90" s="25"/>
      <c r="L90" s="25"/>
    </row>
    <row r="91" spans="2:47" s="1" customFormat="1" ht="15.25" hidden="1" customHeight="1" x14ac:dyDescent="0.25">
      <c r="B91" s="25"/>
      <c r="C91" s="158" t="s">
        <v>18</v>
      </c>
      <c r="F91" s="159" t="str">
        <f>E15</f>
        <v>Výcviové zariadenie pre vodičov s.r.o.</v>
      </c>
      <c r="I91" s="158" t="s">
        <v>22</v>
      </c>
      <c r="J91" s="161" t="str">
        <f>E21</f>
        <v>Ing Rudolf Rosina</v>
      </c>
      <c r="L91" s="25"/>
    </row>
    <row r="92" spans="2:47" s="1" customFormat="1" ht="15.25" hidden="1" customHeight="1" x14ac:dyDescent="0.25">
      <c r="B92" s="25"/>
      <c r="C92" s="158" t="s">
        <v>21</v>
      </c>
      <c r="F92" s="159" t="str">
        <f>IF(E18="","",E18)</f>
        <v>určený výberom</v>
      </c>
      <c r="I92" s="158" t="s">
        <v>23</v>
      </c>
      <c r="J92" s="161" t="str">
        <f>E24</f>
        <v>Ing Peter Lukačovič</v>
      </c>
      <c r="L92" s="25"/>
    </row>
    <row r="93" spans="2:47" s="1" customFormat="1" ht="10.4" hidden="1" customHeight="1" x14ac:dyDescent="0.25">
      <c r="B93" s="25"/>
      <c r="L93" s="25"/>
    </row>
    <row r="94" spans="2:47" s="1" customFormat="1" ht="29.25" hidden="1" customHeight="1" x14ac:dyDescent="0.25">
      <c r="B94" s="25"/>
      <c r="C94" s="180" t="s">
        <v>77</v>
      </c>
      <c r="D94" s="88"/>
      <c r="E94" s="88"/>
      <c r="F94" s="88"/>
      <c r="G94" s="88"/>
      <c r="H94" s="88"/>
      <c r="I94" s="88"/>
      <c r="J94" s="181" t="s">
        <v>78</v>
      </c>
      <c r="K94" s="88"/>
      <c r="L94" s="25"/>
    </row>
    <row r="95" spans="2:47" s="1" customFormat="1" ht="10.4" hidden="1" customHeight="1" x14ac:dyDescent="0.25">
      <c r="B95" s="25"/>
      <c r="L95" s="25"/>
    </row>
    <row r="96" spans="2:47" s="1" customFormat="1" ht="22.95" hidden="1" customHeight="1" x14ac:dyDescent="0.25">
      <c r="B96" s="25"/>
      <c r="C96" s="182" t="s">
        <v>79</v>
      </c>
      <c r="J96" s="163">
        <f>J133</f>
        <v>0</v>
      </c>
      <c r="L96" s="25"/>
      <c r="AU96" s="13" t="s">
        <v>80</v>
      </c>
    </row>
    <row r="97" spans="2:12" s="183" customFormat="1" ht="25" hidden="1" customHeight="1" x14ac:dyDescent="0.25">
      <c r="B97" s="184"/>
      <c r="D97" s="185" t="s">
        <v>81</v>
      </c>
      <c r="E97" s="186"/>
      <c r="F97" s="186"/>
      <c r="G97" s="186"/>
      <c r="H97" s="186"/>
      <c r="I97" s="186"/>
      <c r="J97" s="187">
        <f>J134</f>
        <v>0</v>
      </c>
      <c r="L97" s="184"/>
    </row>
    <row r="98" spans="2:12" s="188" customFormat="1" ht="19.95" hidden="1" customHeight="1" x14ac:dyDescent="0.25">
      <c r="B98" s="189"/>
      <c r="D98" s="190" t="s">
        <v>82</v>
      </c>
      <c r="E98" s="191"/>
      <c r="F98" s="191"/>
      <c r="G98" s="191"/>
      <c r="H98" s="191"/>
      <c r="I98" s="191"/>
      <c r="J98" s="192">
        <f>J135</f>
        <v>0</v>
      </c>
      <c r="L98" s="189"/>
    </row>
    <row r="99" spans="2:12" s="188" customFormat="1" ht="19.95" hidden="1" customHeight="1" x14ac:dyDescent="0.25">
      <c r="B99" s="189"/>
      <c r="D99" s="190" t="s">
        <v>149</v>
      </c>
      <c r="E99" s="191"/>
      <c r="F99" s="191"/>
      <c r="G99" s="191"/>
      <c r="H99" s="191"/>
      <c r="I99" s="191"/>
      <c r="J99" s="192">
        <f>J157</f>
        <v>0</v>
      </c>
      <c r="L99" s="189"/>
    </row>
    <row r="100" spans="2:12" s="188" customFormat="1" ht="19.95" hidden="1" customHeight="1" x14ac:dyDescent="0.25">
      <c r="B100" s="189"/>
      <c r="D100" s="190" t="s">
        <v>383</v>
      </c>
      <c r="E100" s="191"/>
      <c r="F100" s="191"/>
      <c r="G100" s="191"/>
      <c r="H100" s="191"/>
      <c r="I100" s="191"/>
      <c r="J100" s="192">
        <f>J162</f>
        <v>0</v>
      </c>
      <c r="L100" s="189"/>
    </row>
    <row r="101" spans="2:12" s="188" customFormat="1" ht="19.95" hidden="1" customHeight="1" x14ac:dyDescent="0.25">
      <c r="B101" s="189"/>
      <c r="D101" s="190" t="s">
        <v>245</v>
      </c>
      <c r="E101" s="191"/>
      <c r="F101" s="191"/>
      <c r="G101" s="191"/>
      <c r="H101" s="191"/>
      <c r="I101" s="191"/>
      <c r="J101" s="192">
        <f>J165</f>
        <v>0</v>
      </c>
      <c r="L101" s="189"/>
    </row>
    <row r="102" spans="2:12" s="188" customFormat="1" ht="19.95" hidden="1" customHeight="1" x14ac:dyDescent="0.25">
      <c r="B102" s="189"/>
      <c r="D102" s="190" t="s">
        <v>384</v>
      </c>
      <c r="E102" s="191"/>
      <c r="F102" s="191"/>
      <c r="G102" s="191"/>
      <c r="H102" s="191"/>
      <c r="I102" s="191"/>
      <c r="J102" s="192">
        <f>J173</f>
        <v>0</v>
      </c>
      <c r="L102" s="189"/>
    </row>
    <row r="103" spans="2:12" s="188" customFormat="1" ht="19.95" hidden="1" customHeight="1" x14ac:dyDescent="0.25">
      <c r="B103" s="189"/>
      <c r="D103" s="190" t="s">
        <v>83</v>
      </c>
      <c r="E103" s="191"/>
      <c r="F103" s="191"/>
      <c r="G103" s="191"/>
      <c r="H103" s="191"/>
      <c r="I103" s="191"/>
      <c r="J103" s="192">
        <f>J289</f>
        <v>0</v>
      </c>
      <c r="L103" s="189"/>
    </row>
    <row r="104" spans="2:12" s="188" customFormat="1" ht="19.95" hidden="1" customHeight="1" x14ac:dyDescent="0.25">
      <c r="B104" s="189"/>
      <c r="D104" s="190" t="s">
        <v>150</v>
      </c>
      <c r="E104" s="191"/>
      <c r="F104" s="191"/>
      <c r="G104" s="191"/>
      <c r="H104" s="191"/>
      <c r="I104" s="191"/>
      <c r="J104" s="192">
        <f>J310</f>
        <v>0</v>
      </c>
      <c r="L104" s="189"/>
    </row>
    <row r="105" spans="2:12" s="183" customFormat="1" ht="25" hidden="1" customHeight="1" x14ac:dyDescent="0.25">
      <c r="B105" s="184"/>
      <c r="D105" s="185" t="s">
        <v>84</v>
      </c>
      <c r="E105" s="186"/>
      <c r="F105" s="186"/>
      <c r="G105" s="186"/>
      <c r="H105" s="186"/>
      <c r="I105" s="186"/>
      <c r="J105" s="187">
        <f>J312</f>
        <v>0</v>
      </c>
      <c r="L105" s="184"/>
    </row>
    <row r="106" spans="2:12" s="188" customFormat="1" ht="19.95" hidden="1" customHeight="1" x14ac:dyDescent="0.25">
      <c r="B106" s="189"/>
      <c r="D106" s="190" t="s">
        <v>385</v>
      </c>
      <c r="E106" s="191"/>
      <c r="F106" s="191"/>
      <c r="G106" s="191"/>
      <c r="H106" s="191"/>
      <c r="I106" s="191"/>
      <c r="J106" s="192">
        <f>J313</f>
        <v>0</v>
      </c>
      <c r="L106" s="189"/>
    </row>
    <row r="107" spans="2:12" s="188" customFormat="1" ht="19.95" hidden="1" customHeight="1" x14ac:dyDescent="0.25">
      <c r="B107" s="189"/>
      <c r="D107" s="190" t="s">
        <v>386</v>
      </c>
      <c r="E107" s="191"/>
      <c r="F107" s="191"/>
      <c r="G107" s="191"/>
      <c r="H107" s="191"/>
      <c r="I107" s="191"/>
      <c r="J107" s="192">
        <f>J347</f>
        <v>0</v>
      </c>
      <c r="L107" s="189"/>
    </row>
    <row r="108" spans="2:12" s="188" customFormat="1" ht="19.95" hidden="1" customHeight="1" x14ac:dyDescent="0.25">
      <c r="B108" s="189"/>
      <c r="D108" s="190" t="s">
        <v>85</v>
      </c>
      <c r="E108" s="191"/>
      <c r="F108" s="191"/>
      <c r="G108" s="191"/>
      <c r="H108" s="191"/>
      <c r="I108" s="191"/>
      <c r="J108" s="192">
        <f>J351</f>
        <v>0</v>
      </c>
      <c r="L108" s="189"/>
    </row>
    <row r="109" spans="2:12" s="188" customFormat="1" ht="19.95" hidden="1" customHeight="1" x14ac:dyDescent="0.25">
      <c r="B109" s="189"/>
      <c r="D109" s="190" t="s">
        <v>387</v>
      </c>
      <c r="E109" s="191"/>
      <c r="F109" s="191"/>
      <c r="G109" s="191"/>
      <c r="H109" s="191"/>
      <c r="I109" s="191"/>
      <c r="J109" s="192">
        <f>J355</f>
        <v>0</v>
      </c>
      <c r="L109" s="189"/>
    </row>
    <row r="110" spans="2:12" s="183" customFormat="1" ht="25" hidden="1" customHeight="1" x14ac:dyDescent="0.25">
      <c r="B110" s="184"/>
      <c r="D110" s="185" t="s">
        <v>86</v>
      </c>
      <c r="E110" s="186"/>
      <c r="F110" s="186"/>
      <c r="G110" s="186"/>
      <c r="H110" s="186"/>
      <c r="I110" s="186"/>
      <c r="J110" s="187">
        <f>J357</f>
        <v>0</v>
      </c>
      <c r="L110" s="184"/>
    </row>
    <row r="111" spans="2:12" s="188" customFormat="1" ht="19.95" hidden="1" customHeight="1" x14ac:dyDescent="0.25">
      <c r="B111" s="189"/>
      <c r="D111" s="190" t="s">
        <v>87</v>
      </c>
      <c r="E111" s="191"/>
      <c r="F111" s="191"/>
      <c r="G111" s="191"/>
      <c r="H111" s="191"/>
      <c r="I111" s="191"/>
      <c r="J111" s="192">
        <f>J358</f>
        <v>0</v>
      </c>
      <c r="L111" s="189"/>
    </row>
    <row r="112" spans="2:12" s="188" customFormat="1" ht="19.95" hidden="1" customHeight="1" x14ac:dyDescent="0.25">
      <c r="B112" s="189"/>
      <c r="D112" s="190" t="s">
        <v>388</v>
      </c>
      <c r="E112" s="191"/>
      <c r="F112" s="191"/>
      <c r="G112" s="191"/>
      <c r="H112" s="191"/>
      <c r="I112" s="191"/>
      <c r="J112" s="192">
        <f>J363</f>
        <v>0</v>
      </c>
      <c r="L112" s="189"/>
    </row>
    <row r="113" spans="2:12" s="188" customFormat="1" ht="19.95" hidden="1" customHeight="1" x14ac:dyDescent="0.25">
      <c r="B113" s="189"/>
      <c r="D113" s="190" t="s">
        <v>389</v>
      </c>
      <c r="E113" s="191"/>
      <c r="F113" s="191"/>
      <c r="G113" s="191"/>
      <c r="H113" s="191"/>
      <c r="I113" s="191"/>
      <c r="J113" s="192">
        <f>J372</f>
        <v>0</v>
      </c>
      <c r="L113" s="189"/>
    </row>
    <row r="114" spans="2:12" s="1" customFormat="1" ht="21.75" hidden="1" customHeight="1" x14ac:dyDescent="0.25">
      <c r="B114" s="25"/>
      <c r="L114" s="25"/>
    </row>
    <row r="115" spans="2:12" s="1" customFormat="1" ht="7" hidden="1" customHeight="1" x14ac:dyDescent="0.25">
      <c r="B115" s="40"/>
      <c r="C115" s="41"/>
      <c r="D115" s="41"/>
      <c r="E115" s="41"/>
      <c r="F115" s="41"/>
      <c r="G115" s="41"/>
      <c r="H115" s="41"/>
      <c r="I115" s="41"/>
      <c r="J115" s="41"/>
      <c r="K115" s="41"/>
      <c r="L115" s="25"/>
    </row>
    <row r="116" spans="2:12" hidden="1" x14ac:dyDescent="0.25"/>
    <row r="117" spans="2:12" hidden="1" x14ac:dyDescent="0.25"/>
    <row r="118" spans="2:12" hidden="1" x14ac:dyDescent="0.25"/>
    <row r="119" spans="2:12" s="1" customFormat="1" ht="7" customHeight="1" x14ac:dyDescent="0.25">
      <c r="B119" s="42"/>
      <c r="C119" s="43"/>
      <c r="D119" s="43"/>
      <c r="E119" s="43"/>
      <c r="F119" s="43"/>
      <c r="G119" s="43"/>
      <c r="H119" s="43"/>
      <c r="I119" s="43"/>
      <c r="J119" s="43"/>
      <c r="K119" s="43"/>
      <c r="L119" s="25"/>
    </row>
    <row r="120" spans="2:12" s="1" customFormat="1" ht="25" customHeight="1" x14ac:dyDescent="0.25">
      <c r="B120" s="25"/>
      <c r="C120" s="156" t="s">
        <v>88</v>
      </c>
      <c r="L120" s="25"/>
    </row>
    <row r="121" spans="2:12" s="1" customFormat="1" ht="7" customHeight="1" x14ac:dyDescent="0.25">
      <c r="B121" s="25"/>
      <c r="L121" s="25"/>
    </row>
    <row r="122" spans="2:12" s="1" customFormat="1" ht="12" customHeight="1" x14ac:dyDescent="0.25">
      <c r="B122" s="25"/>
      <c r="C122" s="158" t="s">
        <v>12</v>
      </c>
      <c r="L122" s="25"/>
    </row>
    <row r="123" spans="2:12" s="1" customFormat="1" ht="16.5" customHeight="1" x14ac:dyDescent="0.25">
      <c r="B123" s="25"/>
      <c r="E123" s="428" t="str">
        <f>E7</f>
        <v>Rekonštrukcia a revitalizácia jestvujúcej plochy B</v>
      </c>
      <c r="F123" s="429"/>
      <c r="G123" s="429"/>
      <c r="H123" s="429"/>
      <c r="L123" s="25"/>
    </row>
    <row r="124" spans="2:12" s="1" customFormat="1" ht="12" customHeight="1" x14ac:dyDescent="0.25">
      <c r="B124" s="25"/>
      <c r="C124" s="158" t="s">
        <v>75</v>
      </c>
      <c r="L124" s="25"/>
    </row>
    <row r="125" spans="2:12" s="1" customFormat="1" ht="30" customHeight="1" x14ac:dyDescent="0.25">
      <c r="B125" s="25"/>
      <c r="E125" s="430" t="str">
        <f>E9</f>
        <v>SO 07.Z Zdravotechnika</v>
      </c>
      <c r="F125" s="425"/>
      <c r="G125" s="425"/>
      <c r="H125" s="425"/>
      <c r="L125" s="25"/>
    </row>
    <row r="126" spans="2:12" s="1" customFormat="1" ht="7" customHeight="1" x14ac:dyDescent="0.25">
      <c r="B126" s="25"/>
      <c r="L126" s="25"/>
    </row>
    <row r="127" spans="2:12" s="1" customFormat="1" ht="12" customHeight="1" x14ac:dyDescent="0.25">
      <c r="B127" s="25"/>
      <c r="C127" s="158" t="s">
        <v>15</v>
      </c>
      <c r="F127" s="159" t="str">
        <f>F12</f>
        <v>Orechová Pôtoň</v>
      </c>
      <c r="I127" s="158" t="s">
        <v>17</v>
      </c>
      <c r="J127" s="160" t="str">
        <f>IF(J12="","",J12)</f>
        <v>25. 2. 2025</v>
      </c>
      <c r="L127" s="25"/>
    </row>
    <row r="128" spans="2:12" s="1" customFormat="1" ht="7" customHeight="1" x14ac:dyDescent="0.25">
      <c r="B128" s="25"/>
      <c r="L128" s="25"/>
    </row>
    <row r="129" spans="2:65" s="1" customFormat="1" ht="15.25" customHeight="1" x14ac:dyDescent="0.25">
      <c r="B129" s="25"/>
      <c r="C129" s="158" t="s">
        <v>18</v>
      </c>
      <c r="F129" s="159" t="str">
        <f>E15</f>
        <v>Výcviové zariadenie pre vodičov s.r.o.</v>
      </c>
      <c r="I129" s="158" t="s">
        <v>22</v>
      </c>
      <c r="J129" s="161" t="str">
        <f>E21</f>
        <v>Ing Rudolf Rosina</v>
      </c>
      <c r="L129" s="25"/>
    </row>
    <row r="130" spans="2:65" s="1" customFormat="1" ht="15.25" customHeight="1" x14ac:dyDescent="0.25">
      <c r="B130" s="25"/>
      <c r="C130" s="158" t="s">
        <v>21</v>
      </c>
      <c r="F130" s="159" t="str">
        <f>IF(E18="","",E18)</f>
        <v>určený výberom</v>
      </c>
      <c r="I130" s="158" t="s">
        <v>23</v>
      </c>
      <c r="J130" s="161" t="str">
        <f>E24</f>
        <v>Ing Peter Lukačovič</v>
      </c>
      <c r="L130" s="25"/>
    </row>
    <row r="131" spans="2:65" s="1" customFormat="1" ht="10.4" customHeight="1" x14ac:dyDescent="0.25">
      <c r="B131" s="25"/>
      <c r="L131" s="25"/>
    </row>
    <row r="132" spans="2:65" s="10" customFormat="1" ht="29.25" customHeight="1" x14ac:dyDescent="0.25">
      <c r="B132" s="107"/>
      <c r="C132" s="193" t="s">
        <v>89</v>
      </c>
      <c r="D132" s="194" t="s">
        <v>51</v>
      </c>
      <c r="E132" s="194" t="s">
        <v>47</v>
      </c>
      <c r="F132" s="194" t="s">
        <v>48</v>
      </c>
      <c r="G132" s="194" t="s">
        <v>90</v>
      </c>
      <c r="H132" s="194" t="s">
        <v>91</v>
      </c>
      <c r="I132" s="194" t="s">
        <v>92</v>
      </c>
      <c r="J132" s="195" t="s">
        <v>78</v>
      </c>
      <c r="K132" s="196" t="s">
        <v>93</v>
      </c>
      <c r="L132" s="107"/>
      <c r="M132" s="197" t="s">
        <v>1</v>
      </c>
      <c r="O132" s="198" t="s">
        <v>94</v>
      </c>
      <c r="P132" s="198" t="s">
        <v>95</v>
      </c>
      <c r="Q132" s="198" t="s">
        <v>96</v>
      </c>
      <c r="R132" s="198" t="s">
        <v>97</v>
      </c>
      <c r="S132" s="198" t="s">
        <v>98</v>
      </c>
      <c r="T132" s="199" t="s">
        <v>99</v>
      </c>
    </row>
    <row r="133" spans="2:65" s="1" customFormat="1" ht="22.95" customHeight="1" x14ac:dyDescent="0.4">
      <c r="B133" s="25"/>
      <c r="C133" s="200" t="s">
        <v>79</v>
      </c>
      <c r="J133" s="201">
        <f>BK133</f>
        <v>0</v>
      </c>
      <c r="L133" s="25"/>
      <c r="M133" s="58"/>
      <c r="O133" s="49"/>
      <c r="P133" s="202">
        <f>P134+P312+P357</f>
        <v>10147.030965780003</v>
      </c>
      <c r="Q133" s="49"/>
      <c r="R133" s="202">
        <f>R134+R312+R357</f>
        <v>2668.63881076192</v>
      </c>
      <c r="S133" s="49"/>
      <c r="T133" s="203">
        <f>T134+T312+T357</f>
        <v>15.245260000000002</v>
      </c>
      <c r="AT133" s="13" t="s">
        <v>65</v>
      </c>
      <c r="AU133" s="13" t="s">
        <v>80</v>
      </c>
      <c r="BK133" s="204">
        <f>BK134+BK312+BK357</f>
        <v>0</v>
      </c>
    </row>
    <row r="134" spans="2:65" s="205" customFormat="1" ht="25.95" customHeight="1" x14ac:dyDescent="0.35">
      <c r="B134" s="206"/>
      <c r="D134" s="207" t="s">
        <v>65</v>
      </c>
      <c r="E134" s="208" t="s">
        <v>100</v>
      </c>
      <c r="F134" s="208" t="s">
        <v>101</v>
      </c>
      <c r="J134" s="209">
        <f>BK134</f>
        <v>0</v>
      </c>
      <c r="L134" s="206"/>
      <c r="M134" s="210"/>
      <c r="P134" s="211">
        <f>P135+P157+P162+P165+P173+P289+P310</f>
        <v>9297.375471780002</v>
      </c>
      <c r="R134" s="211">
        <f>R135+R157+R162+R165+R173+R289+R310</f>
        <v>2662.43932575592</v>
      </c>
      <c r="T134" s="212">
        <f>T135+T157+T162+T165+T173+T289+T310</f>
        <v>15.245260000000002</v>
      </c>
      <c r="AR134" s="207" t="s">
        <v>72</v>
      </c>
      <c r="AT134" s="213" t="s">
        <v>65</v>
      </c>
      <c r="AU134" s="213" t="s">
        <v>66</v>
      </c>
      <c r="AY134" s="207" t="s">
        <v>102</v>
      </c>
      <c r="BK134" s="214">
        <f>BK135+BK157+BK162+BK165+BK173+BK289+BK310</f>
        <v>0</v>
      </c>
    </row>
    <row r="135" spans="2:65" s="205" customFormat="1" ht="22.95" customHeight="1" x14ac:dyDescent="0.3">
      <c r="B135" s="206"/>
      <c r="D135" s="207" t="s">
        <v>65</v>
      </c>
      <c r="E135" s="215" t="s">
        <v>72</v>
      </c>
      <c r="F135" s="215" t="s">
        <v>103</v>
      </c>
      <c r="J135" s="216">
        <f>BK135</f>
        <v>0</v>
      </c>
      <c r="L135" s="206"/>
      <c r="M135" s="210"/>
      <c r="P135" s="211">
        <f>SUM(P136:P156)</f>
        <v>3230.0540895000004</v>
      </c>
      <c r="R135" s="211">
        <f>SUM(R136:R156)</f>
        <v>591.92562355199993</v>
      </c>
      <c r="T135" s="212">
        <f>SUM(T136:T156)</f>
        <v>0</v>
      </c>
      <c r="AR135" s="207" t="s">
        <v>72</v>
      </c>
      <c r="AT135" s="213" t="s">
        <v>65</v>
      </c>
      <c r="AU135" s="213" t="s">
        <v>72</v>
      </c>
      <c r="AY135" s="207" t="s">
        <v>102</v>
      </c>
      <c r="BK135" s="214">
        <f>SUM(BK136:BK156)</f>
        <v>0</v>
      </c>
    </row>
    <row r="136" spans="2:65" s="1" customFormat="1" ht="21.75" customHeight="1" x14ac:dyDescent="0.25">
      <c r="B136" s="127"/>
      <c r="C136" s="217" t="s">
        <v>72</v>
      </c>
      <c r="D136" s="217" t="s">
        <v>104</v>
      </c>
      <c r="E136" s="218" t="s">
        <v>390</v>
      </c>
      <c r="F136" s="219" t="s">
        <v>391</v>
      </c>
      <c r="G136" s="220" t="s">
        <v>120</v>
      </c>
      <c r="H136" s="221">
        <v>13.5</v>
      </c>
      <c r="I136" s="222"/>
      <c r="J136" s="222">
        <f t="shared" ref="J136:J156" si="0">ROUND(I136*H136,2)</f>
        <v>0</v>
      </c>
      <c r="K136" s="134"/>
      <c r="L136" s="25"/>
      <c r="M136" s="223" t="s">
        <v>1</v>
      </c>
      <c r="O136" s="224">
        <v>0.83799999999999997</v>
      </c>
      <c r="P136" s="224">
        <f t="shared" ref="P136:P156" si="1">O136*H136</f>
        <v>11.312999999999999</v>
      </c>
      <c r="Q136" s="224">
        <v>0</v>
      </c>
      <c r="R136" s="224">
        <f t="shared" ref="R136:R156" si="2">Q136*H136</f>
        <v>0</v>
      </c>
      <c r="S136" s="224">
        <v>0</v>
      </c>
      <c r="T136" s="225">
        <f t="shared" ref="T136:T156" si="3">S136*H136</f>
        <v>0</v>
      </c>
      <c r="AR136" s="226" t="s">
        <v>106</v>
      </c>
      <c r="AT136" s="226" t="s">
        <v>104</v>
      </c>
      <c r="AU136" s="226" t="s">
        <v>107</v>
      </c>
      <c r="AY136" s="13" t="s">
        <v>102</v>
      </c>
      <c r="BE136" s="140">
        <f t="shared" ref="BE136:BE156" si="4">IF(N136="základná",J136,0)</f>
        <v>0</v>
      </c>
      <c r="BF136" s="140">
        <f t="shared" ref="BF136:BF156" si="5">IF(N136="znížená",J136,0)</f>
        <v>0</v>
      </c>
      <c r="BG136" s="140">
        <f t="shared" ref="BG136:BG156" si="6">IF(N136="zákl. prenesená",J136,0)</f>
        <v>0</v>
      </c>
      <c r="BH136" s="140">
        <f t="shared" ref="BH136:BH156" si="7">IF(N136="zníž. prenesená",J136,0)</f>
        <v>0</v>
      </c>
      <c r="BI136" s="140">
        <f t="shared" ref="BI136:BI156" si="8">IF(N136="nulová",J136,0)</f>
        <v>0</v>
      </c>
      <c r="BJ136" s="13" t="s">
        <v>107</v>
      </c>
      <c r="BK136" s="140">
        <f t="shared" ref="BK136:BK156" si="9">ROUND(I136*H136,2)</f>
        <v>0</v>
      </c>
      <c r="BL136" s="13" t="s">
        <v>106</v>
      </c>
      <c r="BM136" s="226" t="s">
        <v>392</v>
      </c>
    </row>
    <row r="137" spans="2:65" s="1" customFormat="1" ht="24.25" customHeight="1" x14ac:dyDescent="0.25">
      <c r="B137" s="127"/>
      <c r="C137" s="217">
        <v>2</v>
      </c>
      <c r="D137" s="217" t="s">
        <v>104</v>
      </c>
      <c r="E137" s="218" t="s">
        <v>393</v>
      </c>
      <c r="F137" s="219" t="s">
        <v>394</v>
      </c>
      <c r="G137" s="220" t="s">
        <v>120</v>
      </c>
      <c r="H137" s="221">
        <v>2848.2</v>
      </c>
      <c r="I137" s="222"/>
      <c r="J137" s="222">
        <f t="shared" si="0"/>
        <v>0</v>
      </c>
      <c r="K137" s="134"/>
      <c r="L137" s="25"/>
      <c r="M137" s="223" t="s">
        <v>1</v>
      </c>
      <c r="O137" s="224">
        <v>0.153</v>
      </c>
      <c r="P137" s="224">
        <f t="shared" si="1"/>
        <v>435.77459999999996</v>
      </c>
      <c r="Q137" s="224">
        <v>0</v>
      </c>
      <c r="R137" s="224">
        <f t="shared" si="2"/>
        <v>0</v>
      </c>
      <c r="S137" s="224">
        <v>0</v>
      </c>
      <c r="T137" s="225">
        <f t="shared" si="3"/>
        <v>0</v>
      </c>
      <c r="AR137" s="226" t="s">
        <v>106</v>
      </c>
      <c r="AT137" s="226" t="s">
        <v>104</v>
      </c>
      <c r="AU137" s="226" t="s">
        <v>107</v>
      </c>
      <c r="AY137" s="13" t="s">
        <v>102</v>
      </c>
      <c r="BE137" s="140">
        <f t="shared" si="4"/>
        <v>0</v>
      </c>
      <c r="BF137" s="140">
        <f t="shared" si="5"/>
        <v>0</v>
      </c>
      <c r="BG137" s="140">
        <f t="shared" si="6"/>
        <v>0</v>
      </c>
      <c r="BH137" s="140">
        <f t="shared" si="7"/>
        <v>0</v>
      </c>
      <c r="BI137" s="140">
        <f t="shared" si="8"/>
        <v>0</v>
      </c>
      <c r="BJ137" s="13" t="s">
        <v>107</v>
      </c>
      <c r="BK137" s="140">
        <f t="shared" si="9"/>
        <v>0</v>
      </c>
      <c r="BL137" s="13" t="s">
        <v>106</v>
      </c>
      <c r="BM137" s="226" t="s">
        <v>395</v>
      </c>
    </row>
    <row r="138" spans="2:65" s="1" customFormat="1" ht="24.25" customHeight="1" x14ac:dyDescent="0.25">
      <c r="B138" s="127"/>
      <c r="C138" s="217">
        <v>3</v>
      </c>
      <c r="D138" s="217" t="s">
        <v>104</v>
      </c>
      <c r="E138" s="218" t="s">
        <v>151</v>
      </c>
      <c r="F138" s="219" t="s">
        <v>152</v>
      </c>
      <c r="G138" s="220" t="s">
        <v>120</v>
      </c>
      <c r="H138" s="221">
        <v>8.1</v>
      </c>
      <c r="I138" s="222"/>
      <c r="J138" s="222">
        <f t="shared" si="0"/>
        <v>0</v>
      </c>
      <c r="K138" s="134"/>
      <c r="L138" s="25"/>
      <c r="M138" s="223" t="s">
        <v>1</v>
      </c>
      <c r="O138" s="224">
        <v>4.2000000000000003E-2</v>
      </c>
      <c r="P138" s="224">
        <f t="shared" si="1"/>
        <v>0.3402</v>
      </c>
      <c r="Q138" s="224">
        <v>0</v>
      </c>
      <c r="R138" s="224">
        <f t="shared" si="2"/>
        <v>0</v>
      </c>
      <c r="S138" s="224">
        <v>0</v>
      </c>
      <c r="T138" s="225">
        <f t="shared" si="3"/>
        <v>0</v>
      </c>
      <c r="AR138" s="226" t="s">
        <v>106</v>
      </c>
      <c r="AT138" s="226" t="s">
        <v>104</v>
      </c>
      <c r="AU138" s="226" t="s">
        <v>107</v>
      </c>
      <c r="AY138" s="13" t="s">
        <v>102</v>
      </c>
      <c r="BE138" s="140">
        <f t="shared" si="4"/>
        <v>0</v>
      </c>
      <c r="BF138" s="140">
        <f t="shared" si="5"/>
        <v>0</v>
      </c>
      <c r="BG138" s="140">
        <f t="shared" si="6"/>
        <v>0</v>
      </c>
      <c r="BH138" s="140">
        <f t="shared" si="7"/>
        <v>0</v>
      </c>
      <c r="BI138" s="140">
        <f t="shared" si="8"/>
        <v>0</v>
      </c>
      <c r="BJ138" s="13" t="s">
        <v>107</v>
      </c>
      <c r="BK138" s="140">
        <f t="shared" si="9"/>
        <v>0</v>
      </c>
      <c r="BL138" s="13" t="s">
        <v>106</v>
      </c>
      <c r="BM138" s="226" t="s">
        <v>396</v>
      </c>
    </row>
    <row r="139" spans="2:65" s="1" customFormat="1" ht="16.5" customHeight="1" x14ac:dyDescent="0.25">
      <c r="B139" s="127"/>
      <c r="C139" s="217">
        <v>4</v>
      </c>
      <c r="D139" s="217" t="s">
        <v>104</v>
      </c>
      <c r="E139" s="218" t="s">
        <v>397</v>
      </c>
      <c r="F139" s="219" t="s">
        <v>398</v>
      </c>
      <c r="G139" s="220" t="s">
        <v>120</v>
      </c>
      <c r="H139" s="221">
        <v>88.32</v>
      </c>
      <c r="I139" s="222"/>
      <c r="J139" s="222">
        <f t="shared" si="0"/>
        <v>0</v>
      </c>
      <c r="K139" s="134"/>
      <c r="L139" s="25"/>
      <c r="M139" s="223" t="s">
        <v>1</v>
      </c>
      <c r="O139" s="224">
        <v>1.5089999999999999</v>
      </c>
      <c r="P139" s="224">
        <f t="shared" si="1"/>
        <v>133.27487999999997</v>
      </c>
      <c r="Q139" s="224">
        <v>0</v>
      </c>
      <c r="R139" s="224">
        <f t="shared" si="2"/>
        <v>0</v>
      </c>
      <c r="S139" s="224">
        <v>0</v>
      </c>
      <c r="T139" s="225">
        <f t="shared" si="3"/>
        <v>0</v>
      </c>
      <c r="AR139" s="226" t="s">
        <v>106</v>
      </c>
      <c r="AT139" s="226" t="s">
        <v>104</v>
      </c>
      <c r="AU139" s="226" t="s">
        <v>107</v>
      </c>
      <c r="AY139" s="13" t="s">
        <v>102</v>
      </c>
      <c r="BE139" s="140">
        <f t="shared" si="4"/>
        <v>0</v>
      </c>
      <c r="BF139" s="140">
        <f t="shared" si="5"/>
        <v>0</v>
      </c>
      <c r="BG139" s="140">
        <f t="shared" si="6"/>
        <v>0</v>
      </c>
      <c r="BH139" s="140">
        <f t="shared" si="7"/>
        <v>0</v>
      </c>
      <c r="BI139" s="140">
        <f t="shared" si="8"/>
        <v>0</v>
      </c>
      <c r="BJ139" s="13" t="s">
        <v>107</v>
      </c>
      <c r="BK139" s="140">
        <f t="shared" si="9"/>
        <v>0</v>
      </c>
      <c r="BL139" s="13" t="s">
        <v>106</v>
      </c>
      <c r="BM139" s="226" t="s">
        <v>399</v>
      </c>
    </row>
    <row r="140" spans="2:65" s="1" customFormat="1" ht="24.25" customHeight="1" x14ac:dyDescent="0.25">
      <c r="B140" s="127"/>
      <c r="C140" s="217">
        <v>5</v>
      </c>
      <c r="D140" s="217" t="s">
        <v>104</v>
      </c>
      <c r="E140" s="218" t="s">
        <v>400</v>
      </c>
      <c r="F140" s="219" t="s">
        <v>401</v>
      </c>
      <c r="G140" s="220" t="s">
        <v>120</v>
      </c>
      <c r="H140" s="221">
        <v>912.8</v>
      </c>
      <c r="I140" s="222"/>
      <c r="J140" s="222">
        <f t="shared" si="0"/>
        <v>0</v>
      </c>
      <c r="K140" s="134"/>
      <c r="L140" s="25"/>
      <c r="M140" s="223" t="s">
        <v>1</v>
      </c>
      <c r="O140" s="224">
        <v>0.61199999999999999</v>
      </c>
      <c r="P140" s="224">
        <f t="shared" si="1"/>
        <v>558.6336</v>
      </c>
      <c r="Q140" s="224">
        <v>0</v>
      </c>
      <c r="R140" s="224">
        <f t="shared" si="2"/>
        <v>0</v>
      </c>
      <c r="S140" s="224">
        <v>0</v>
      </c>
      <c r="T140" s="225">
        <f t="shared" si="3"/>
        <v>0</v>
      </c>
      <c r="AR140" s="226" t="s">
        <v>106</v>
      </c>
      <c r="AT140" s="226" t="s">
        <v>104</v>
      </c>
      <c r="AU140" s="226" t="s">
        <v>107</v>
      </c>
      <c r="AY140" s="13" t="s">
        <v>102</v>
      </c>
      <c r="BE140" s="140">
        <f t="shared" si="4"/>
        <v>0</v>
      </c>
      <c r="BF140" s="140">
        <f t="shared" si="5"/>
        <v>0</v>
      </c>
      <c r="BG140" s="140">
        <f t="shared" si="6"/>
        <v>0</v>
      </c>
      <c r="BH140" s="140">
        <f t="shared" si="7"/>
        <v>0</v>
      </c>
      <c r="BI140" s="140">
        <f t="shared" si="8"/>
        <v>0</v>
      </c>
      <c r="BJ140" s="13" t="s">
        <v>107</v>
      </c>
      <c r="BK140" s="140">
        <f t="shared" si="9"/>
        <v>0</v>
      </c>
      <c r="BL140" s="13" t="s">
        <v>106</v>
      </c>
      <c r="BM140" s="226" t="s">
        <v>402</v>
      </c>
    </row>
    <row r="141" spans="2:65" s="1" customFormat="1" ht="37.950000000000003" customHeight="1" x14ac:dyDescent="0.25">
      <c r="B141" s="127"/>
      <c r="C141" s="217">
        <v>6</v>
      </c>
      <c r="D141" s="217" t="s">
        <v>104</v>
      </c>
      <c r="E141" s="218" t="s">
        <v>403</v>
      </c>
      <c r="F141" s="219" t="s">
        <v>404</v>
      </c>
      <c r="G141" s="220" t="s">
        <v>120</v>
      </c>
      <c r="H141" s="221">
        <v>600.67200000000003</v>
      </c>
      <c r="I141" s="222"/>
      <c r="J141" s="222">
        <f t="shared" si="0"/>
        <v>0</v>
      </c>
      <c r="K141" s="134"/>
      <c r="L141" s="25"/>
      <c r="M141" s="223" t="s">
        <v>1</v>
      </c>
      <c r="O141" s="224">
        <v>0.08</v>
      </c>
      <c r="P141" s="224">
        <f t="shared" si="1"/>
        <v>48.053760000000004</v>
      </c>
      <c r="Q141" s="224">
        <v>0</v>
      </c>
      <c r="R141" s="224">
        <f t="shared" si="2"/>
        <v>0</v>
      </c>
      <c r="S141" s="224">
        <v>0</v>
      </c>
      <c r="T141" s="225">
        <f t="shared" si="3"/>
        <v>0</v>
      </c>
      <c r="AR141" s="226" t="s">
        <v>106</v>
      </c>
      <c r="AT141" s="226" t="s">
        <v>104</v>
      </c>
      <c r="AU141" s="226" t="s">
        <v>107</v>
      </c>
      <c r="AY141" s="13" t="s">
        <v>102</v>
      </c>
      <c r="BE141" s="140">
        <f t="shared" si="4"/>
        <v>0</v>
      </c>
      <c r="BF141" s="140">
        <f t="shared" si="5"/>
        <v>0</v>
      </c>
      <c r="BG141" s="140">
        <f t="shared" si="6"/>
        <v>0</v>
      </c>
      <c r="BH141" s="140">
        <f t="shared" si="7"/>
        <v>0</v>
      </c>
      <c r="BI141" s="140">
        <f t="shared" si="8"/>
        <v>0</v>
      </c>
      <c r="BJ141" s="13" t="s">
        <v>107</v>
      </c>
      <c r="BK141" s="140">
        <f t="shared" si="9"/>
        <v>0</v>
      </c>
      <c r="BL141" s="13" t="s">
        <v>106</v>
      </c>
      <c r="BM141" s="226" t="s">
        <v>405</v>
      </c>
    </row>
    <row r="142" spans="2:65" s="1" customFormat="1" ht="37.950000000000003" customHeight="1" x14ac:dyDescent="0.25">
      <c r="B142" s="127"/>
      <c r="C142" s="217">
        <v>7</v>
      </c>
      <c r="D142" s="217" t="s">
        <v>104</v>
      </c>
      <c r="E142" s="218" t="s">
        <v>406</v>
      </c>
      <c r="F142" s="219" t="s">
        <v>407</v>
      </c>
      <c r="G142" s="220" t="s">
        <v>114</v>
      </c>
      <c r="H142" s="221">
        <v>1825.6</v>
      </c>
      <c r="I142" s="222"/>
      <c r="J142" s="222">
        <f t="shared" si="0"/>
        <v>0</v>
      </c>
      <c r="K142" s="134"/>
      <c r="L142" s="25"/>
      <c r="M142" s="223" t="s">
        <v>1</v>
      </c>
      <c r="O142" s="224">
        <v>5.2999999999999999E-2</v>
      </c>
      <c r="P142" s="224">
        <f t="shared" si="1"/>
        <v>96.756799999999998</v>
      </c>
      <c r="Q142" s="224">
        <v>7.4091999999999995E-4</v>
      </c>
      <c r="R142" s="224">
        <f t="shared" si="2"/>
        <v>1.3526235519999998</v>
      </c>
      <c r="S142" s="224">
        <v>0</v>
      </c>
      <c r="T142" s="225">
        <f t="shared" si="3"/>
        <v>0</v>
      </c>
      <c r="AR142" s="226" t="s">
        <v>106</v>
      </c>
      <c r="AT142" s="226" t="s">
        <v>104</v>
      </c>
      <c r="AU142" s="226" t="s">
        <v>107</v>
      </c>
      <c r="AY142" s="13" t="s">
        <v>102</v>
      </c>
      <c r="BE142" s="140">
        <f t="shared" si="4"/>
        <v>0</v>
      </c>
      <c r="BF142" s="140">
        <f t="shared" si="5"/>
        <v>0</v>
      </c>
      <c r="BG142" s="140">
        <f t="shared" si="6"/>
        <v>0</v>
      </c>
      <c r="BH142" s="140">
        <f t="shared" si="7"/>
        <v>0</v>
      </c>
      <c r="BI142" s="140">
        <f t="shared" si="8"/>
        <v>0</v>
      </c>
      <c r="BJ142" s="13" t="s">
        <v>107</v>
      </c>
      <c r="BK142" s="140">
        <f t="shared" si="9"/>
        <v>0</v>
      </c>
      <c r="BL142" s="13" t="s">
        <v>106</v>
      </c>
      <c r="BM142" s="226" t="s">
        <v>408</v>
      </c>
    </row>
    <row r="143" spans="2:65" s="1" customFormat="1" ht="44.25" customHeight="1" x14ac:dyDescent="0.25">
      <c r="B143" s="127"/>
      <c r="C143" s="217">
        <v>8</v>
      </c>
      <c r="D143" s="217" t="s">
        <v>104</v>
      </c>
      <c r="E143" s="218" t="s">
        <v>409</v>
      </c>
      <c r="F143" s="219" t="s">
        <v>410</v>
      </c>
      <c r="G143" s="220" t="s">
        <v>114</v>
      </c>
      <c r="H143" s="221">
        <v>1825.6</v>
      </c>
      <c r="I143" s="222"/>
      <c r="J143" s="222">
        <f t="shared" si="0"/>
        <v>0</v>
      </c>
      <c r="K143" s="134"/>
      <c r="L143" s="25"/>
      <c r="M143" s="223" t="s">
        <v>1</v>
      </c>
      <c r="O143" s="224">
        <v>0.16900000000000001</v>
      </c>
      <c r="P143" s="224">
        <f t="shared" si="1"/>
        <v>308.52640000000002</v>
      </c>
      <c r="Q143" s="224">
        <v>0</v>
      </c>
      <c r="R143" s="224">
        <f t="shared" si="2"/>
        <v>0</v>
      </c>
      <c r="S143" s="224">
        <v>0</v>
      </c>
      <c r="T143" s="225">
        <f t="shared" si="3"/>
        <v>0</v>
      </c>
      <c r="AR143" s="226" t="s">
        <v>106</v>
      </c>
      <c r="AT143" s="226" t="s">
        <v>104</v>
      </c>
      <c r="AU143" s="226" t="s">
        <v>107</v>
      </c>
      <c r="AY143" s="13" t="s">
        <v>102</v>
      </c>
      <c r="BE143" s="140">
        <f t="shared" si="4"/>
        <v>0</v>
      </c>
      <c r="BF143" s="140">
        <f t="shared" si="5"/>
        <v>0</v>
      </c>
      <c r="BG143" s="140">
        <f t="shared" si="6"/>
        <v>0</v>
      </c>
      <c r="BH143" s="140">
        <f t="shared" si="7"/>
        <v>0</v>
      </c>
      <c r="BI143" s="140">
        <f t="shared" si="8"/>
        <v>0</v>
      </c>
      <c r="BJ143" s="13" t="s">
        <v>107</v>
      </c>
      <c r="BK143" s="140">
        <f t="shared" si="9"/>
        <v>0</v>
      </c>
      <c r="BL143" s="13" t="s">
        <v>106</v>
      </c>
      <c r="BM143" s="226" t="s">
        <v>411</v>
      </c>
    </row>
    <row r="144" spans="2:65" s="1" customFormat="1" ht="33" customHeight="1" x14ac:dyDescent="0.25">
      <c r="B144" s="127"/>
      <c r="C144" s="217">
        <v>9</v>
      </c>
      <c r="D144" s="217" t="s">
        <v>104</v>
      </c>
      <c r="E144" s="218" t="s">
        <v>412</v>
      </c>
      <c r="F144" s="219" t="s">
        <v>413</v>
      </c>
      <c r="G144" s="220" t="s">
        <v>120</v>
      </c>
      <c r="H144" s="221">
        <v>277.81900000000002</v>
      </c>
      <c r="I144" s="222"/>
      <c r="J144" s="222">
        <f t="shared" si="0"/>
        <v>0</v>
      </c>
      <c r="K144" s="134"/>
      <c r="L144" s="25"/>
      <c r="M144" s="223" t="s">
        <v>1</v>
      </c>
      <c r="O144" s="224">
        <v>5.5500000000000001E-2</v>
      </c>
      <c r="P144" s="224">
        <f t="shared" si="1"/>
        <v>15.418954500000002</v>
      </c>
      <c r="Q144" s="224">
        <v>0</v>
      </c>
      <c r="R144" s="224">
        <f t="shared" si="2"/>
        <v>0</v>
      </c>
      <c r="S144" s="224">
        <v>0</v>
      </c>
      <c r="T144" s="225">
        <f t="shared" si="3"/>
        <v>0</v>
      </c>
      <c r="AR144" s="226" t="s">
        <v>106</v>
      </c>
      <c r="AT144" s="226" t="s">
        <v>104</v>
      </c>
      <c r="AU144" s="226" t="s">
        <v>107</v>
      </c>
      <c r="AY144" s="13" t="s">
        <v>102</v>
      </c>
      <c r="BE144" s="140">
        <f t="shared" si="4"/>
        <v>0</v>
      </c>
      <c r="BF144" s="140">
        <f t="shared" si="5"/>
        <v>0</v>
      </c>
      <c r="BG144" s="140">
        <f t="shared" si="6"/>
        <v>0</v>
      </c>
      <c r="BH144" s="140">
        <f t="shared" si="7"/>
        <v>0</v>
      </c>
      <c r="BI144" s="140">
        <f t="shared" si="8"/>
        <v>0</v>
      </c>
      <c r="BJ144" s="13" t="s">
        <v>107</v>
      </c>
      <c r="BK144" s="140">
        <f t="shared" si="9"/>
        <v>0</v>
      </c>
      <c r="BL144" s="13" t="s">
        <v>106</v>
      </c>
      <c r="BM144" s="226" t="s">
        <v>414</v>
      </c>
    </row>
    <row r="145" spans="2:65" s="1" customFormat="1" ht="37.950000000000003" customHeight="1" x14ac:dyDescent="0.25">
      <c r="B145" s="127"/>
      <c r="C145" s="217">
        <v>10</v>
      </c>
      <c r="D145" s="217" t="s">
        <v>104</v>
      </c>
      <c r="E145" s="218" t="s">
        <v>415</v>
      </c>
      <c r="F145" s="219" t="s">
        <v>416</v>
      </c>
      <c r="G145" s="220" t="s">
        <v>120</v>
      </c>
      <c r="H145" s="221">
        <v>5421.76</v>
      </c>
      <c r="I145" s="222"/>
      <c r="J145" s="222">
        <f t="shared" si="0"/>
        <v>0</v>
      </c>
      <c r="K145" s="134"/>
      <c r="L145" s="25"/>
      <c r="M145" s="223" t="s">
        <v>1</v>
      </c>
      <c r="O145" s="224">
        <v>2.69E-2</v>
      </c>
      <c r="P145" s="224">
        <f t="shared" si="1"/>
        <v>145.84534400000001</v>
      </c>
      <c r="Q145" s="224">
        <v>0</v>
      </c>
      <c r="R145" s="224">
        <f t="shared" si="2"/>
        <v>0</v>
      </c>
      <c r="S145" s="224">
        <v>0</v>
      </c>
      <c r="T145" s="225">
        <f t="shared" si="3"/>
        <v>0</v>
      </c>
      <c r="AR145" s="226" t="s">
        <v>106</v>
      </c>
      <c r="AT145" s="226" t="s">
        <v>104</v>
      </c>
      <c r="AU145" s="226" t="s">
        <v>107</v>
      </c>
      <c r="AY145" s="13" t="s">
        <v>102</v>
      </c>
      <c r="BE145" s="140">
        <f t="shared" si="4"/>
        <v>0</v>
      </c>
      <c r="BF145" s="140">
        <f t="shared" si="5"/>
        <v>0</v>
      </c>
      <c r="BG145" s="140">
        <f t="shared" si="6"/>
        <v>0</v>
      </c>
      <c r="BH145" s="140">
        <f t="shared" si="7"/>
        <v>0</v>
      </c>
      <c r="BI145" s="140">
        <f t="shared" si="8"/>
        <v>0</v>
      </c>
      <c r="BJ145" s="13" t="s">
        <v>107</v>
      </c>
      <c r="BK145" s="140">
        <f t="shared" si="9"/>
        <v>0</v>
      </c>
      <c r="BL145" s="13" t="s">
        <v>106</v>
      </c>
      <c r="BM145" s="226" t="s">
        <v>417</v>
      </c>
    </row>
    <row r="146" spans="2:65" s="1" customFormat="1" ht="37.950000000000003" customHeight="1" x14ac:dyDescent="0.25">
      <c r="B146" s="127"/>
      <c r="C146" s="217">
        <v>11</v>
      </c>
      <c r="D146" s="217" t="s">
        <v>104</v>
      </c>
      <c r="E146" s="218" t="s">
        <v>418</v>
      </c>
      <c r="F146" s="219" t="s">
        <v>419</v>
      </c>
      <c r="G146" s="220" t="s">
        <v>120</v>
      </c>
      <c r="H146" s="221">
        <v>2202.06</v>
      </c>
      <c r="I146" s="222"/>
      <c r="J146" s="222">
        <f t="shared" si="0"/>
        <v>0</v>
      </c>
      <c r="K146" s="134"/>
      <c r="L146" s="25"/>
      <c r="M146" s="223" t="s">
        <v>1</v>
      </c>
      <c r="O146" s="224">
        <v>4.4499999999999998E-2</v>
      </c>
      <c r="P146" s="224">
        <f t="shared" si="1"/>
        <v>97.991669999999999</v>
      </c>
      <c r="Q146" s="224">
        <v>0</v>
      </c>
      <c r="R146" s="224">
        <f t="shared" si="2"/>
        <v>0</v>
      </c>
      <c r="S146" s="224">
        <v>0</v>
      </c>
      <c r="T146" s="225">
        <f t="shared" si="3"/>
        <v>0</v>
      </c>
      <c r="AR146" s="226" t="s">
        <v>106</v>
      </c>
      <c r="AT146" s="226" t="s">
        <v>104</v>
      </c>
      <c r="AU146" s="226" t="s">
        <v>107</v>
      </c>
      <c r="AY146" s="13" t="s">
        <v>102</v>
      </c>
      <c r="BE146" s="140">
        <f t="shared" si="4"/>
        <v>0</v>
      </c>
      <c r="BF146" s="140">
        <f t="shared" si="5"/>
        <v>0</v>
      </c>
      <c r="BG146" s="140">
        <f t="shared" si="6"/>
        <v>0</v>
      </c>
      <c r="BH146" s="140">
        <f t="shared" si="7"/>
        <v>0</v>
      </c>
      <c r="BI146" s="140">
        <f t="shared" si="8"/>
        <v>0</v>
      </c>
      <c r="BJ146" s="13" t="s">
        <v>107</v>
      </c>
      <c r="BK146" s="140">
        <f t="shared" si="9"/>
        <v>0</v>
      </c>
      <c r="BL146" s="13" t="s">
        <v>106</v>
      </c>
      <c r="BM146" s="226" t="s">
        <v>420</v>
      </c>
    </row>
    <row r="147" spans="2:65" s="1" customFormat="1" ht="44.25" customHeight="1" x14ac:dyDescent="0.25">
      <c r="B147" s="127"/>
      <c r="C147" s="217">
        <v>12</v>
      </c>
      <c r="D147" s="217" t="s">
        <v>104</v>
      </c>
      <c r="E147" s="218" t="s">
        <v>421</v>
      </c>
      <c r="F147" s="219" t="s">
        <v>422</v>
      </c>
      <c r="G147" s="220" t="s">
        <v>120</v>
      </c>
      <c r="H147" s="221">
        <v>48445.32</v>
      </c>
      <c r="I147" s="222"/>
      <c r="J147" s="222">
        <f t="shared" si="0"/>
        <v>0</v>
      </c>
      <c r="K147" s="134"/>
      <c r="L147" s="25"/>
      <c r="M147" s="223" t="s">
        <v>1</v>
      </c>
      <c r="O147" s="224">
        <v>5.1999999999999998E-3</v>
      </c>
      <c r="P147" s="224">
        <f t="shared" si="1"/>
        <v>251.91566399999999</v>
      </c>
      <c r="Q147" s="224">
        <v>0</v>
      </c>
      <c r="R147" s="224">
        <f t="shared" si="2"/>
        <v>0</v>
      </c>
      <c r="S147" s="224">
        <v>0</v>
      </c>
      <c r="T147" s="225">
        <f t="shared" si="3"/>
        <v>0</v>
      </c>
      <c r="AR147" s="226" t="s">
        <v>106</v>
      </c>
      <c r="AT147" s="226" t="s">
        <v>104</v>
      </c>
      <c r="AU147" s="226" t="s">
        <v>107</v>
      </c>
      <c r="AY147" s="13" t="s">
        <v>102</v>
      </c>
      <c r="BE147" s="140">
        <f t="shared" si="4"/>
        <v>0</v>
      </c>
      <c r="BF147" s="140">
        <f t="shared" si="5"/>
        <v>0</v>
      </c>
      <c r="BG147" s="140">
        <f t="shared" si="6"/>
        <v>0</v>
      </c>
      <c r="BH147" s="140">
        <f t="shared" si="7"/>
        <v>0</v>
      </c>
      <c r="BI147" s="140">
        <f t="shared" si="8"/>
        <v>0</v>
      </c>
      <c r="BJ147" s="13" t="s">
        <v>107</v>
      </c>
      <c r="BK147" s="140">
        <f t="shared" si="9"/>
        <v>0</v>
      </c>
      <c r="BL147" s="13" t="s">
        <v>106</v>
      </c>
      <c r="BM147" s="226" t="s">
        <v>423</v>
      </c>
    </row>
    <row r="148" spans="2:65" s="1" customFormat="1" ht="24.25" customHeight="1" x14ac:dyDescent="0.25">
      <c r="B148" s="127"/>
      <c r="C148" s="217">
        <v>13</v>
      </c>
      <c r="D148" s="217" t="s">
        <v>104</v>
      </c>
      <c r="E148" s="218" t="s">
        <v>424</v>
      </c>
      <c r="F148" s="219" t="s">
        <v>425</v>
      </c>
      <c r="G148" s="220" t="s">
        <v>120</v>
      </c>
      <c r="H148" s="221">
        <v>175.999</v>
      </c>
      <c r="I148" s="222"/>
      <c r="J148" s="222">
        <f t="shared" si="0"/>
        <v>0</v>
      </c>
      <c r="K148" s="134"/>
      <c r="L148" s="25"/>
      <c r="M148" s="223" t="s">
        <v>1</v>
      </c>
      <c r="O148" s="224">
        <v>0.61699999999999999</v>
      </c>
      <c r="P148" s="224">
        <f t="shared" si="1"/>
        <v>108.59138299999999</v>
      </c>
      <c r="Q148" s="224">
        <v>0</v>
      </c>
      <c r="R148" s="224">
        <f t="shared" si="2"/>
        <v>0</v>
      </c>
      <c r="S148" s="224">
        <v>0</v>
      </c>
      <c r="T148" s="225">
        <f t="shared" si="3"/>
        <v>0</v>
      </c>
      <c r="AR148" s="226" t="s">
        <v>106</v>
      </c>
      <c r="AT148" s="226" t="s">
        <v>104</v>
      </c>
      <c r="AU148" s="226" t="s">
        <v>107</v>
      </c>
      <c r="AY148" s="13" t="s">
        <v>102</v>
      </c>
      <c r="BE148" s="140">
        <f t="shared" si="4"/>
        <v>0</v>
      </c>
      <c r="BF148" s="140">
        <f t="shared" si="5"/>
        <v>0</v>
      </c>
      <c r="BG148" s="140">
        <f t="shared" si="6"/>
        <v>0</v>
      </c>
      <c r="BH148" s="140">
        <f t="shared" si="7"/>
        <v>0</v>
      </c>
      <c r="BI148" s="140">
        <f t="shared" si="8"/>
        <v>0</v>
      </c>
      <c r="BJ148" s="13" t="s">
        <v>107</v>
      </c>
      <c r="BK148" s="140">
        <f t="shared" si="9"/>
        <v>0</v>
      </c>
      <c r="BL148" s="13" t="s">
        <v>106</v>
      </c>
      <c r="BM148" s="226" t="s">
        <v>426</v>
      </c>
    </row>
    <row r="149" spans="2:65" s="1" customFormat="1" ht="24.25" customHeight="1" x14ac:dyDescent="0.25">
      <c r="B149" s="127"/>
      <c r="C149" s="217">
        <v>14</v>
      </c>
      <c r="D149" s="217" t="s">
        <v>104</v>
      </c>
      <c r="E149" s="218" t="s">
        <v>427</v>
      </c>
      <c r="F149" s="219" t="s">
        <v>428</v>
      </c>
      <c r="G149" s="220" t="s">
        <v>120</v>
      </c>
      <c r="H149" s="221">
        <v>1660.76</v>
      </c>
      <c r="I149" s="222"/>
      <c r="J149" s="222">
        <f t="shared" si="0"/>
        <v>0</v>
      </c>
      <c r="K149" s="134"/>
      <c r="L149" s="25"/>
      <c r="M149" s="223" t="s">
        <v>1</v>
      </c>
      <c r="O149" s="224">
        <v>5.3999999999999999E-2</v>
      </c>
      <c r="P149" s="224">
        <f t="shared" si="1"/>
        <v>89.681039999999996</v>
      </c>
      <c r="Q149" s="224">
        <v>0</v>
      </c>
      <c r="R149" s="224">
        <f t="shared" si="2"/>
        <v>0</v>
      </c>
      <c r="S149" s="224">
        <v>0</v>
      </c>
      <c r="T149" s="225">
        <f t="shared" si="3"/>
        <v>0</v>
      </c>
      <c r="AR149" s="226" t="s">
        <v>106</v>
      </c>
      <c r="AT149" s="226" t="s">
        <v>104</v>
      </c>
      <c r="AU149" s="226" t="s">
        <v>107</v>
      </c>
      <c r="AY149" s="13" t="s">
        <v>102</v>
      </c>
      <c r="BE149" s="140">
        <f t="shared" si="4"/>
        <v>0</v>
      </c>
      <c r="BF149" s="140">
        <f t="shared" si="5"/>
        <v>0</v>
      </c>
      <c r="BG149" s="140">
        <f t="shared" si="6"/>
        <v>0</v>
      </c>
      <c r="BH149" s="140">
        <f t="shared" si="7"/>
        <v>0</v>
      </c>
      <c r="BI149" s="140">
        <f t="shared" si="8"/>
        <v>0</v>
      </c>
      <c r="BJ149" s="13" t="s">
        <v>107</v>
      </c>
      <c r="BK149" s="140">
        <f t="shared" si="9"/>
        <v>0</v>
      </c>
      <c r="BL149" s="13" t="s">
        <v>106</v>
      </c>
      <c r="BM149" s="226" t="s">
        <v>429</v>
      </c>
    </row>
    <row r="150" spans="2:65" s="1" customFormat="1" ht="16.5" customHeight="1" x14ac:dyDescent="0.25">
      <c r="B150" s="127"/>
      <c r="C150" s="217">
        <v>15</v>
      </c>
      <c r="D150" s="217" t="s">
        <v>104</v>
      </c>
      <c r="E150" s="218" t="s">
        <v>430</v>
      </c>
      <c r="F150" s="219" t="s">
        <v>431</v>
      </c>
      <c r="G150" s="220" t="s">
        <v>120</v>
      </c>
      <c r="H150" s="221">
        <v>101.82</v>
      </c>
      <c r="I150" s="222"/>
      <c r="J150" s="222">
        <f t="shared" si="0"/>
        <v>0</v>
      </c>
      <c r="K150" s="134"/>
      <c r="L150" s="25"/>
      <c r="M150" s="223" t="s">
        <v>1</v>
      </c>
      <c r="O150" s="224">
        <v>8.9999999999999993E-3</v>
      </c>
      <c r="P150" s="224">
        <f t="shared" si="1"/>
        <v>0.91637999999999986</v>
      </c>
      <c r="Q150" s="224">
        <v>0</v>
      </c>
      <c r="R150" s="224">
        <f t="shared" si="2"/>
        <v>0</v>
      </c>
      <c r="S150" s="224">
        <v>0</v>
      </c>
      <c r="T150" s="225">
        <f t="shared" si="3"/>
        <v>0</v>
      </c>
      <c r="AR150" s="226" t="s">
        <v>106</v>
      </c>
      <c r="AT150" s="226" t="s">
        <v>104</v>
      </c>
      <c r="AU150" s="226" t="s">
        <v>107</v>
      </c>
      <c r="AY150" s="13" t="s">
        <v>102</v>
      </c>
      <c r="BE150" s="140">
        <f t="shared" si="4"/>
        <v>0</v>
      </c>
      <c r="BF150" s="140">
        <f t="shared" si="5"/>
        <v>0</v>
      </c>
      <c r="BG150" s="140">
        <f t="shared" si="6"/>
        <v>0</v>
      </c>
      <c r="BH150" s="140">
        <f t="shared" si="7"/>
        <v>0</v>
      </c>
      <c r="BI150" s="140">
        <f t="shared" si="8"/>
        <v>0</v>
      </c>
      <c r="BJ150" s="13" t="s">
        <v>107</v>
      </c>
      <c r="BK150" s="140">
        <f t="shared" si="9"/>
        <v>0</v>
      </c>
      <c r="BL150" s="13" t="s">
        <v>106</v>
      </c>
      <c r="BM150" s="226" t="s">
        <v>432</v>
      </c>
    </row>
    <row r="151" spans="2:65" s="1" customFormat="1" ht="21.75" customHeight="1" x14ac:dyDescent="0.25">
      <c r="B151" s="127"/>
      <c r="C151" s="217">
        <v>16</v>
      </c>
      <c r="D151" s="217" t="s">
        <v>104</v>
      </c>
      <c r="E151" s="218" t="s">
        <v>433</v>
      </c>
      <c r="F151" s="219" t="s">
        <v>434</v>
      </c>
      <c r="G151" s="220" t="s">
        <v>120</v>
      </c>
      <c r="H151" s="221">
        <v>3761</v>
      </c>
      <c r="I151" s="222"/>
      <c r="J151" s="222">
        <f t="shared" si="0"/>
        <v>0</v>
      </c>
      <c r="K151" s="134"/>
      <c r="L151" s="25"/>
      <c r="M151" s="223" t="s">
        <v>1</v>
      </c>
      <c r="O151" s="224">
        <v>7.0000000000000001E-3</v>
      </c>
      <c r="P151" s="224">
        <f t="shared" si="1"/>
        <v>26.327000000000002</v>
      </c>
      <c r="Q151" s="224">
        <v>0</v>
      </c>
      <c r="R151" s="224">
        <f t="shared" si="2"/>
        <v>0</v>
      </c>
      <c r="S151" s="224">
        <v>0</v>
      </c>
      <c r="T151" s="225">
        <f t="shared" si="3"/>
        <v>0</v>
      </c>
      <c r="AR151" s="226" t="s">
        <v>106</v>
      </c>
      <c r="AT151" s="226" t="s">
        <v>104</v>
      </c>
      <c r="AU151" s="226" t="s">
        <v>107</v>
      </c>
      <c r="AY151" s="13" t="s">
        <v>102</v>
      </c>
      <c r="BE151" s="140">
        <f t="shared" si="4"/>
        <v>0</v>
      </c>
      <c r="BF151" s="140">
        <f t="shared" si="5"/>
        <v>0</v>
      </c>
      <c r="BG151" s="140">
        <f t="shared" si="6"/>
        <v>0</v>
      </c>
      <c r="BH151" s="140">
        <f t="shared" si="7"/>
        <v>0</v>
      </c>
      <c r="BI151" s="140">
        <f t="shared" si="8"/>
        <v>0</v>
      </c>
      <c r="BJ151" s="13" t="s">
        <v>107</v>
      </c>
      <c r="BK151" s="140">
        <f t="shared" si="9"/>
        <v>0</v>
      </c>
      <c r="BL151" s="13" t="s">
        <v>106</v>
      </c>
      <c r="BM151" s="226" t="s">
        <v>435</v>
      </c>
    </row>
    <row r="152" spans="2:65" s="1" customFormat="1" ht="24.25" customHeight="1" x14ac:dyDescent="0.25">
      <c r="B152" s="127"/>
      <c r="C152" s="217">
        <v>17</v>
      </c>
      <c r="D152" s="217" t="s">
        <v>104</v>
      </c>
      <c r="E152" s="218" t="s">
        <v>436</v>
      </c>
      <c r="F152" s="219" t="s">
        <v>437</v>
      </c>
      <c r="G152" s="220" t="s">
        <v>120</v>
      </c>
      <c r="H152" s="221">
        <v>175.999</v>
      </c>
      <c r="I152" s="222"/>
      <c r="J152" s="222">
        <f t="shared" si="0"/>
        <v>0</v>
      </c>
      <c r="K152" s="134"/>
      <c r="L152" s="25"/>
      <c r="M152" s="223" t="s">
        <v>1</v>
      </c>
      <c r="O152" s="224">
        <v>0.24199999999999999</v>
      </c>
      <c r="P152" s="224">
        <f t="shared" si="1"/>
        <v>42.591757999999999</v>
      </c>
      <c r="Q152" s="224">
        <v>0</v>
      </c>
      <c r="R152" s="224">
        <f t="shared" si="2"/>
        <v>0</v>
      </c>
      <c r="S152" s="224">
        <v>0</v>
      </c>
      <c r="T152" s="225">
        <f t="shared" si="3"/>
        <v>0</v>
      </c>
      <c r="AR152" s="226" t="s">
        <v>106</v>
      </c>
      <c r="AT152" s="226" t="s">
        <v>104</v>
      </c>
      <c r="AU152" s="226" t="s">
        <v>107</v>
      </c>
      <c r="AY152" s="13" t="s">
        <v>102</v>
      </c>
      <c r="BE152" s="140">
        <f t="shared" si="4"/>
        <v>0</v>
      </c>
      <c r="BF152" s="140">
        <f t="shared" si="5"/>
        <v>0</v>
      </c>
      <c r="BG152" s="140">
        <f t="shared" si="6"/>
        <v>0</v>
      </c>
      <c r="BH152" s="140">
        <f t="shared" si="7"/>
        <v>0</v>
      </c>
      <c r="BI152" s="140">
        <f t="shared" si="8"/>
        <v>0</v>
      </c>
      <c r="BJ152" s="13" t="s">
        <v>107</v>
      </c>
      <c r="BK152" s="140">
        <f t="shared" si="9"/>
        <v>0</v>
      </c>
      <c r="BL152" s="13" t="s">
        <v>106</v>
      </c>
      <c r="BM152" s="226" t="s">
        <v>438</v>
      </c>
    </row>
    <row r="153" spans="2:65" s="1" customFormat="1" ht="33" customHeight="1" x14ac:dyDescent="0.25">
      <c r="B153" s="127"/>
      <c r="C153" s="217">
        <v>18</v>
      </c>
      <c r="D153" s="217" t="s">
        <v>104</v>
      </c>
      <c r="E153" s="218" t="s">
        <v>439</v>
      </c>
      <c r="F153" s="219" t="s">
        <v>172</v>
      </c>
      <c r="G153" s="220" t="s">
        <v>120</v>
      </c>
      <c r="H153" s="221">
        <v>1525.54</v>
      </c>
      <c r="I153" s="222"/>
      <c r="J153" s="222">
        <f t="shared" si="0"/>
        <v>0</v>
      </c>
      <c r="K153" s="134"/>
      <c r="L153" s="25"/>
      <c r="M153" s="223" t="s">
        <v>1</v>
      </c>
      <c r="O153" s="224">
        <v>0.22900000000000001</v>
      </c>
      <c r="P153" s="224">
        <f t="shared" si="1"/>
        <v>349.34866</v>
      </c>
      <c r="Q153" s="224">
        <v>0</v>
      </c>
      <c r="R153" s="224">
        <f t="shared" si="2"/>
        <v>0</v>
      </c>
      <c r="S153" s="224">
        <v>0</v>
      </c>
      <c r="T153" s="225">
        <f t="shared" si="3"/>
        <v>0</v>
      </c>
      <c r="AR153" s="226" t="s">
        <v>106</v>
      </c>
      <c r="AT153" s="226" t="s">
        <v>104</v>
      </c>
      <c r="AU153" s="226" t="s">
        <v>107</v>
      </c>
      <c r="AY153" s="13" t="s">
        <v>102</v>
      </c>
      <c r="BE153" s="140">
        <f t="shared" si="4"/>
        <v>0</v>
      </c>
      <c r="BF153" s="140">
        <f t="shared" si="5"/>
        <v>0</v>
      </c>
      <c r="BG153" s="140">
        <f t="shared" si="6"/>
        <v>0</v>
      </c>
      <c r="BH153" s="140">
        <f t="shared" si="7"/>
        <v>0</v>
      </c>
      <c r="BI153" s="140">
        <f t="shared" si="8"/>
        <v>0</v>
      </c>
      <c r="BJ153" s="13" t="s">
        <v>107</v>
      </c>
      <c r="BK153" s="140">
        <f t="shared" si="9"/>
        <v>0</v>
      </c>
      <c r="BL153" s="13" t="s">
        <v>106</v>
      </c>
      <c r="BM153" s="226" t="s">
        <v>440</v>
      </c>
    </row>
    <row r="154" spans="2:65" s="1" customFormat="1" ht="24.25" customHeight="1" x14ac:dyDescent="0.25">
      <c r="B154" s="127"/>
      <c r="C154" s="217">
        <v>19</v>
      </c>
      <c r="D154" s="217" t="s">
        <v>104</v>
      </c>
      <c r="E154" s="218" t="s">
        <v>441</v>
      </c>
      <c r="F154" s="219" t="s">
        <v>442</v>
      </c>
      <c r="G154" s="220" t="s">
        <v>120</v>
      </c>
      <c r="H154" s="221">
        <v>328.096</v>
      </c>
      <c r="I154" s="222"/>
      <c r="J154" s="222">
        <f t="shared" si="0"/>
        <v>0</v>
      </c>
      <c r="K154" s="134"/>
      <c r="L154" s="25"/>
      <c r="M154" s="223" t="s">
        <v>1</v>
      </c>
      <c r="O154" s="224">
        <v>1.5009999999999999</v>
      </c>
      <c r="P154" s="224">
        <f t="shared" si="1"/>
        <v>492.47209599999996</v>
      </c>
      <c r="Q154" s="224">
        <v>0</v>
      </c>
      <c r="R154" s="224">
        <f t="shared" si="2"/>
        <v>0</v>
      </c>
      <c r="S154" s="224">
        <v>0</v>
      </c>
      <c r="T154" s="225">
        <f t="shared" si="3"/>
        <v>0</v>
      </c>
      <c r="AR154" s="226" t="s">
        <v>106</v>
      </c>
      <c r="AT154" s="226" t="s">
        <v>104</v>
      </c>
      <c r="AU154" s="226" t="s">
        <v>107</v>
      </c>
      <c r="AY154" s="13" t="s">
        <v>102</v>
      </c>
      <c r="BE154" s="140">
        <f t="shared" si="4"/>
        <v>0</v>
      </c>
      <c r="BF154" s="140">
        <f t="shared" si="5"/>
        <v>0</v>
      </c>
      <c r="BG154" s="140">
        <f t="shared" si="6"/>
        <v>0</v>
      </c>
      <c r="BH154" s="140">
        <f t="shared" si="7"/>
        <v>0</v>
      </c>
      <c r="BI154" s="140">
        <f t="shared" si="8"/>
        <v>0</v>
      </c>
      <c r="BJ154" s="13" t="s">
        <v>107</v>
      </c>
      <c r="BK154" s="140">
        <f t="shared" si="9"/>
        <v>0</v>
      </c>
      <c r="BL154" s="13" t="s">
        <v>106</v>
      </c>
      <c r="BM154" s="226" t="s">
        <v>443</v>
      </c>
    </row>
    <row r="155" spans="2:65" s="1" customFormat="1" ht="16.5" customHeight="1" x14ac:dyDescent="0.25">
      <c r="B155" s="127"/>
      <c r="C155" s="227">
        <v>20</v>
      </c>
      <c r="D155" s="227" t="s">
        <v>143</v>
      </c>
      <c r="E155" s="228" t="s">
        <v>444</v>
      </c>
      <c r="F155" s="229" t="s">
        <v>445</v>
      </c>
      <c r="G155" s="230" t="s">
        <v>127</v>
      </c>
      <c r="H155" s="231">
        <v>590.57299999999998</v>
      </c>
      <c r="I155" s="232"/>
      <c r="J155" s="232">
        <f t="shared" si="0"/>
        <v>0</v>
      </c>
      <c r="K155" s="233"/>
      <c r="L155" s="234"/>
      <c r="M155" s="235" t="s">
        <v>1</v>
      </c>
      <c r="O155" s="224">
        <v>0</v>
      </c>
      <c r="P155" s="224">
        <f t="shared" si="1"/>
        <v>0</v>
      </c>
      <c r="Q155" s="224">
        <v>1</v>
      </c>
      <c r="R155" s="224">
        <f t="shared" si="2"/>
        <v>590.57299999999998</v>
      </c>
      <c r="S155" s="224">
        <v>0</v>
      </c>
      <c r="T155" s="225">
        <f t="shared" si="3"/>
        <v>0</v>
      </c>
      <c r="AR155" s="226" t="s">
        <v>116</v>
      </c>
      <c r="AT155" s="226" t="s">
        <v>143</v>
      </c>
      <c r="AU155" s="226" t="s">
        <v>107</v>
      </c>
      <c r="AY155" s="13" t="s">
        <v>102</v>
      </c>
      <c r="BE155" s="140">
        <f t="shared" si="4"/>
        <v>0</v>
      </c>
      <c r="BF155" s="140">
        <f t="shared" si="5"/>
        <v>0</v>
      </c>
      <c r="BG155" s="140">
        <f t="shared" si="6"/>
        <v>0</v>
      </c>
      <c r="BH155" s="140">
        <f t="shared" si="7"/>
        <v>0</v>
      </c>
      <c r="BI155" s="140">
        <f t="shared" si="8"/>
        <v>0</v>
      </c>
      <c r="BJ155" s="13" t="s">
        <v>107</v>
      </c>
      <c r="BK155" s="140">
        <f t="shared" si="9"/>
        <v>0</v>
      </c>
      <c r="BL155" s="13" t="s">
        <v>106</v>
      </c>
      <c r="BM155" s="226" t="s">
        <v>446</v>
      </c>
    </row>
    <row r="156" spans="2:65" s="1" customFormat="1" ht="21.75" customHeight="1" x14ac:dyDescent="0.25">
      <c r="B156" s="127"/>
      <c r="C156" s="217">
        <v>21</v>
      </c>
      <c r="D156" s="217" t="s">
        <v>104</v>
      </c>
      <c r="E156" s="218" t="s">
        <v>447</v>
      </c>
      <c r="F156" s="219" t="s">
        <v>448</v>
      </c>
      <c r="G156" s="220" t="s">
        <v>114</v>
      </c>
      <c r="H156" s="221">
        <v>957.7</v>
      </c>
      <c r="I156" s="222"/>
      <c r="J156" s="222">
        <f t="shared" si="0"/>
        <v>0</v>
      </c>
      <c r="K156" s="134"/>
      <c r="L156" s="25"/>
      <c r="M156" s="223" t="s">
        <v>1</v>
      </c>
      <c r="O156" s="224">
        <v>1.7000000000000001E-2</v>
      </c>
      <c r="P156" s="224">
        <f t="shared" si="1"/>
        <v>16.280900000000003</v>
      </c>
      <c r="Q156" s="224">
        <v>0</v>
      </c>
      <c r="R156" s="224">
        <f t="shared" si="2"/>
        <v>0</v>
      </c>
      <c r="S156" s="224">
        <v>0</v>
      </c>
      <c r="T156" s="225">
        <f t="shared" si="3"/>
        <v>0</v>
      </c>
      <c r="AR156" s="226" t="s">
        <v>106</v>
      </c>
      <c r="AT156" s="226" t="s">
        <v>104</v>
      </c>
      <c r="AU156" s="226" t="s">
        <v>107</v>
      </c>
      <c r="AY156" s="13" t="s">
        <v>102</v>
      </c>
      <c r="BE156" s="140">
        <f t="shared" si="4"/>
        <v>0</v>
      </c>
      <c r="BF156" s="140">
        <f t="shared" si="5"/>
        <v>0</v>
      </c>
      <c r="BG156" s="140">
        <f t="shared" si="6"/>
        <v>0</v>
      </c>
      <c r="BH156" s="140">
        <f t="shared" si="7"/>
        <v>0</v>
      </c>
      <c r="BI156" s="140">
        <f t="shared" si="8"/>
        <v>0</v>
      </c>
      <c r="BJ156" s="13" t="s">
        <v>107</v>
      </c>
      <c r="BK156" s="140">
        <f t="shared" si="9"/>
        <v>0</v>
      </c>
      <c r="BL156" s="13" t="s">
        <v>106</v>
      </c>
      <c r="BM156" s="226" t="s">
        <v>449</v>
      </c>
    </row>
    <row r="157" spans="2:65" s="205" customFormat="1" ht="22.95" customHeight="1" x14ac:dyDescent="0.3">
      <c r="B157" s="206"/>
      <c r="D157" s="207" t="s">
        <v>65</v>
      </c>
      <c r="E157" s="215" t="s">
        <v>107</v>
      </c>
      <c r="F157" s="215" t="s">
        <v>153</v>
      </c>
      <c r="J157" s="216">
        <f>BK157</f>
        <v>0</v>
      </c>
      <c r="L157" s="206"/>
      <c r="M157" s="210"/>
      <c r="P157" s="211">
        <f>SUM(P158:P161)</f>
        <v>1008.9610300000001</v>
      </c>
      <c r="R157" s="211">
        <f>SUM(R158:R161)</f>
        <v>1877.83728675</v>
      </c>
      <c r="T157" s="212">
        <f>SUM(T158:T161)</f>
        <v>0</v>
      </c>
      <c r="AR157" s="207" t="s">
        <v>72</v>
      </c>
      <c r="AT157" s="213" t="s">
        <v>65</v>
      </c>
      <c r="AU157" s="213" t="s">
        <v>72</v>
      </c>
      <c r="AY157" s="207" t="s">
        <v>102</v>
      </c>
      <c r="BK157" s="214">
        <f>SUM(BK158:BK161)</f>
        <v>0</v>
      </c>
    </row>
    <row r="158" spans="2:65" s="1" customFormat="1" ht="24.25" customHeight="1" x14ac:dyDescent="0.25">
      <c r="B158" s="127"/>
      <c r="C158" s="217">
        <v>22</v>
      </c>
      <c r="D158" s="217" t="s">
        <v>104</v>
      </c>
      <c r="E158" s="218" t="s">
        <v>450</v>
      </c>
      <c r="F158" s="219" t="s">
        <v>451</v>
      </c>
      <c r="G158" s="220" t="s">
        <v>120</v>
      </c>
      <c r="H158" s="221">
        <v>906.6</v>
      </c>
      <c r="I158" s="222"/>
      <c r="J158" s="222">
        <f>ROUND(I158*H158,2)</f>
        <v>0</v>
      </c>
      <c r="K158" s="134"/>
      <c r="L158" s="25"/>
      <c r="M158" s="223" t="s">
        <v>1</v>
      </c>
      <c r="O158" s="224">
        <v>1.0968</v>
      </c>
      <c r="P158" s="224">
        <f>O158*H158</f>
        <v>994.35888</v>
      </c>
      <c r="Q158" s="224">
        <v>2.0699999999999998</v>
      </c>
      <c r="R158" s="224">
        <f>Q158*H158</f>
        <v>1876.6619999999998</v>
      </c>
      <c r="S158" s="224">
        <v>0</v>
      </c>
      <c r="T158" s="225">
        <f>S158*H158</f>
        <v>0</v>
      </c>
      <c r="AR158" s="226" t="s">
        <v>106</v>
      </c>
      <c r="AT158" s="226" t="s">
        <v>104</v>
      </c>
      <c r="AU158" s="226" t="s">
        <v>107</v>
      </c>
      <c r="AY158" s="13" t="s">
        <v>102</v>
      </c>
      <c r="BE158" s="140">
        <f>IF(N158="základná",J158,0)</f>
        <v>0</v>
      </c>
      <c r="BF158" s="140">
        <f>IF(N158="znížená",J158,0)</f>
        <v>0</v>
      </c>
      <c r="BG158" s="140">
        <f>IF(N158="zákl. prenesená",J158,0)</f>
        <v>0</v>
      </c>
      <c r="BH158" s="140">
        <f>IF(N158="zníž. prenesená",J158,0)</f>
        <v>0</v>
      </c>
      <c r="BI158" s="140">
        <f>IF(N158="nulová",J158,0)</f>
        <v>0</v>
      </c>
      <c r="BJ158" s="13" t="s">
        <v>107</v>
      </c>
      <c r="BK158" s="140">
        <f>ROUND(I158*H158,2)</f>
        <v>0</v>
      </c>
      <c r="BL158" s="13" t="s">
        <v>106</v>
      </c>
      <c r="BM158" s="226" t="s">
        <v>452</v>
      </c>
    </row>
    <row r="159" spans="2:65" s="1" customFormat="1" ht="16.5" customHeight="1" x14ac:dyDescent="0.25">
      <c r="B159" s="127"/>
      <c r="C159" s="217">
        <v>23</v>
      </c>
      <c r="D159" s="217" t="s">
        <v>104</v>
      </c>
      <c r="E159" s="218" t="s">
        <v>453</v>
      </c>
      <c r="F159" s="219" t="s">
        <v>454</v>
      </c>
      <c r="G159" s="220" t="s">
        <v>120</v>
      </c>
      <c r="H159" s="221">
        <v>0.5</v>
      </c>
      <c r="I159" s="222"/>
      <c r="J159" s="222">
        <f>ROUND(I159*H159,2)</f>
        <v>0</v>
      </c>
      <c r="K159" s="134"/>
      <c r="L159" s="25"/>
      <c r="M159" s="223" t="s">
        <v>1</v>
      </c>
      <c r="O159" s="224">
        <v>0.58055999999999996</v>
      </c>
      <c r="P159" s="224">
        <f>O159*H159</f>
        <v>0.29027999999999998</v>
      </c>
      <c r="Q159" s="224">
        <v>2.2151342000000001</v>
      </c>
      <c r="R159" s="224">
        <f>Q159*H159</f>
        <v>1.1075671</v>
      </c>
      <c r="S159" s="224">
        <v>0</v>
      </c>
      <c r="T159" s="225">
        <f>S159*H159</f>
        <v>0</v>
      </c>
      <c r="AR159" s="226" t="s">
        <v>106</v>
      </c>
      <c r="AT159" s="226" t="s">
        <v>104</v>
      </c>
      <c r="AU159" s="226" t="s">
        <v>107</v>
      </c>
      <c r="AY159" s="13" t="s">
        <v>102</v>
      </c>
      <c r="BE159" s="140">
        <f>IF(N159="základná",J159,0)</f>
        <v>0</v>
      </c>
      <c r="BF159" s="140">
        <f>IF(N159="znížená",J159,0)</f>
        <v>0</v>
      </c>
      <c r="BG159" s="140">
        <f>IF(N159="zákl. prenesená",J159,0)</f>
        <v>0</v>
      </c>
      <c r="BH159" s="140">
        <f>IF(N159="zníž. prenesená",J159,0)</f>
        <v>0</v>
      </c>
      <c r="BI159" s="140">
        <f>IF(N159="nulová",J159,0)</f>
        <v>0</v>
      </c>
      <c r="BJ159" s="13" t="s">
        <v>107</v>
      </c>
      <c r="BK159" s="140">
        <f>ROUND(I159*H159,2)</f>
        <v>0</v>
      </c>
      <c r="BL159" s="13" t="s">
        <v>106</v>
      </c>
      <c r="BM159" s="226" t="s">
        <v>455</v>
      </c>
    </row>
    <row r="160" spans="2:65" s="1" customFormat="1" ht="24.25" customHeight="1" x14ac:dyDescent="0.25">
      <c r="B160" s="127"/>
      <c r="C160" s="217">
        <v>24</v>
      </c>
      <c r="D160" s="217" t="s">
        <v>104</v>
      </c>
      <c r="E160" s="218" t="s">
        <v>456</v>
      </c>
      <c r="F160" s="219" t="s">
        <v>457</v>
      </c>
      <c r="G160" s="220" t="s">
        <v>114</v>
      </c>
      <c r="H160" s="221">
        <v>349.07</v>
      </c>
      <c r="I160" s="222"/>
      <c r="J160" s="222">
        <f>ROUND(I160*H160,2)</f>
        <v>0</v>
      </c>
      <c r="K160" s="134"/>
      <c r="L160" s="25"/>
      <c r="M160" s="223" t="s">
        <v>1</v>
      </c>
      <c r="O160" s="224">
        <v>4.1000000000000002E-2</v>
      </c>
      <c r="P160" s="224">
        <f>O160*H160</f>
        <v>14.311870000000001</v>
      </c>
      <c r="Q160" s="224">
        <v>3.3000000000000003E-5</v>
      </c>
      <c r="R160" s="224">
        <f>Q160*H160</f>
        <v>1.1519310000000001E-2</v>
      </c>
      <c r="S160" s="224">
        <v>0</v>
      </c>
      <c r="T160" s="225">
        <f>S160*H160</f>
        <v>0</v>
      </c>
      <c r="AR160" s="226" t="s">
        <v>106</v>
      </c>
      <c r="AT160" s="226" t="s">
        <v>104</v>
      </c>
      <c r="AU160" s="226" t="s">
        <v>107</v>
      </c>
      <c r="AY160" s="13" t="s">
        <v>102</v>
      </c>
      <c r="BE160" s="140">
        <f>IF(N160="základná",J160,0)</f>
        <v>0</v>
      </c>
      <c r="BF160" s="140">
        <f>IF(N160="znížená",J160,0)</f>
        <v>0</v>
      </c>
      <c r="BG160" s="140">
        <f>IF(N160="zákl. prenesená",J160,0)</f>
        <v>0</v>
      </c>
      <c r="BH160" s="140">
        <f>IF(N160="zníž. prenesená",J160,0)</f>
        <v>0</v>
      </c>
      <c r="BI160" s="140">
        <f>IF(N160="nulová",J160,0)</f>
        <v>0</v>
      </c>
      <c r="BJ160" s="13" t="s">
        <v>107</v>
      </c>
      <c r="BK160" s="140">
        <f>ROUND(I160*H160,2)</f>
        <v>0</v>
      </c>
      <c r="BL160" s="13" t="s">
        <v>106</v>
      </c>
      <c r="BM160" s="226" t="s">
        <v>458</v>
      </c>
    </row>
    <row r="161" spans="2:65" s="1" customFormat="1" ht="16.5" customHeight="1" x14ac:dyDescent="0.25">
      <c r="B161" s="127"/>
      <c r="C161" s="227">
        <v>25</v>
      </c>
      <c r="D161" s="145" t="s">
        <v>143</v>
      </c>
      <c r="E161" s="228" t="s">
        <v>459</v>
      </c>
      <c r="F161" s="229" t="s">
        <v>460</v>
      </c>
      <c r="G161" s="230" t="s">
        <v>114</v>
      </c>
      <c r="H161" s="231">
        <v>401.43099999999998</v>
      </c>
      <c r="I161" s="232"/>
      <c r="J161" s="232">
        <f>ROUND(I161*H161,2)</f>
        <v>0</v>
      </c>
      <c r="K161" s="233"/>
      <c r="L161" s="234"/>
      <c r="M161" s="235" t="s">
        <v>1</v>
      </c>
      <c r="O161" s="224">
        <v>0</v>
      </c>
      <c r="P161" s="224">
        <f>O161*H161</f>
        <v>0</v>
      </c>
      <c r="Q161" s="224">
        <v>1.3999999999999999E-4</v>
      </c>
      <c r="R161" s="224">
        <f>Q161*H161</f>
        <v>5.6200339999999994E-2</v>
      </c>
      <c r="S161" s="224">
        <v>0</v>
      </c>
      <c r="T161" s="225">
        <f>S161*H161</f>
        <v>0</v>
      </c>
      <c r="AR161" s="226" t="s">
        <v>116</v>
      </c>
      <c r="AT161" s="226" t="s">
        <v>143</v>
      </c>
      <c r="AU161" s="226" t="s">
        <v>107</v>
      </c>
      <c r="AY161" s="13" t="s">
        <v>102</v>
      </c>
      <c r="BE161" s="140">
        <f>IF(N161="základná",J161,0)</f>
        <v>0</v>
      </c>
      <c r="BF161" s="140">
        <f>IF(N161="znížená",J161,0)</f>
        <v>0</v>
      </c>
      <c r="BG161" s="140">
        <f>IF(N161="zákl. prenesená",J161,0)</f>
        <v>0</v>
      </c>
      <c r="BH161" s="140">
        <f>IF(N161="zníž. prenesená",J161,0)</f>
        <v>0</v>
      </c>
      <c r="BI161" s="140">
        <f>IF(N161="nulová",J161,0)</f>
        <v>0</v>
      </c>
      <c r="BJ161" s="13" t="s">
        <v>107</v>
      </c>
      <c r="BK161" s="140">
        <f>ROUND(I161*H161,2)</f>
        <v>0</v>
      </c>
      <c r="BL161" s="13" t="s">
        <v>106</v>
      </c>
      <c r="BM161" s="226" t="s">
        <v>461</v>
      </c>
    </row>
    <row r="162" spans="2:65" s="205" customFormat="1" ht="22.95" customHeight="1" x14ac:dyDescent="0.3">
      <c r="B162" s="206"/>
      <c r="D162" s="207" t="s">
        <v>65</v>
      </c>
      <c r="E162" s="215" t="s">
        <v>110</v>
      </c>
      <c r="F162" s="215" t="s">
        <v>462</v>
      </c>
      <c r="J162" s="216">
        <f>BK162</f>
        <v>0</v>
      </c>
      <c r="L162" s="206"/>
      <c r="M162" s="210"/>
      <c r="P162" s="211">
        <f>SUM(P163:P164)</f>
        <v>28.472560000000001</v>
      </c>
      <c r="R162" s="211">
        <f>SUM(R163:R164)</f>
        <v>0</v>
      </c>
      <c r="T162" s="212">
        <f>SUM(T163:T164)</f>
        <v>0</v>
      </c>
      <c r="AR162" s="207" t="s">
        <v>72</v>
      </c>
      <c r="AT162" s="213" t="s">
        <v>65</v>
      </c>
      <c r="AU162" s="213" t="s">
        <v>72</v>
      </c>
      <c r="AY162" s="207" t="s">
        <v>102</v>
      </c>
      <c r="BK162" s="214">
        <f>SUM(BK163:BK164)</f>
        <v>0</v>
      </c>
    </row>
    <row r="163" spans="2:65" s="1" customFormat="1" ht="37.950000000000003" customHeight="1" x14ac:dyDescent="0.25">
      <c r="B163" s="127"/>
      <c r="C163" s="217">
        <v>26</v>
      </c>
      <c r="D163" s="217" t="s">
        <v>104</v>
      </c>
      <c r="E163" s="218" t="s">
        <v>464</v>
      </c>
      <c r="F163" s="219" t="s">
        <v>465</v>
      </c>
      <c r="G163" s="220" t="s">
        <v>105</v>
      </c>
      <c r="H163" s="221">
        <v>2</v>
      </c>
      <c r="I163" s="222"/>
      <c r="J163" s="222">
        <f t="shared" ref="J163:J164" si="10">ROUND(I163*H163,2)</f>
        <v>0</v>
      </c>
      <c r="K163" s="134"/>
      <c r="L163" s="25"/>
      <c r="M163" s="223" t="s">
        <v>1</v>
      </c>
      <c r="O163" s="224">
        <v>14.236280000000001</v>
      </c>
      <c r="P163" s="224">
        <f t="shared" ref="P163:P164" si="11">O163*H163</f>
        <v>28.472560000000001</v>
      </c>
      <c r="Q163" s="224">
        <v>0</v>
      </c>
      <c r="R163" s="224">
        <f t="shared" ref="R163:R164" si="12">Q163*H163</f>
        <v>0</v>
      </c>
      <c r="S163" s="224">
        <v>0</v>
      </c>
      <c r="T163" s="225">
        <f t="shared" ref="T163:T164" si="13">S163*H163</f>
        <v>0</v>
      </c>
      <c r="AR163" s="226" t="s">
        <v>106</v>
      </c>
      <c r="AT163" s="226" t="s">
        <v>104</v>
      </c>
      <c r="AU163" s="226" t="s">
        <v>107</v>
      </c>
      <c r="AY163" s="13" t="s">
        <v>102</v>
      </c>
      <c r="BE163" s="140">
        <f t="shared" ref="BE163:BE164" si="14">IF(N163="základná",J163,0)</f>
        <v>0</v>
      </c>
      <c r="BF163" s="140">
        <f t="shared" ref="BF163:BF164" si="15">IF(N163="znížená",J163,0)</f>
        <v>0</v>
      </c>
      <c r="BG163" s="140">
        <f t="shared" ref="BG163:BG164" si="16">IF(N163="zákl. prenesená",J163,0)</f>
        <v>0</v>
      </c>
      <c r="BH163" s="140">
        <f t="shared" ref="BH163:BH164" si="17">IF(N163="zníž. prenesená",J163,0)</f>
        <v>0</v>
      </c>
      <c r="BI163" s="140">
        <f t="shared" ref="BI163:BI164" si="18">IF(N163="nulová",J163,0)</f>
        <v>0</v>
      </c>
      <c r="BJ163" s="13" t="s">
        <v>107</v>
      </c>
      <c r="BK163" s="140">
        <f t="shared" ref="BK163:BK164" si="19">ROUND(I163*H163,2)</f>
        <v>0</v>
      </c>
      <c r="BL163" s="13" t="s">
        <v>106</v>
      </c>
      <c r="BM163" s="226" t="s">
        <v>466</v>
      </c>
    </row>
    <row r="164" spans="2:65" s="382" customFormat="1" ht="23.15" x14ac:dyDescent="0.25">
      <c r="B164" s="372"/>
      <c r="C164" s="373">
        <v>27</v>
      </c>
      <c r="D164" s="373" t="s">
        <v>143</v>
      </c>
      <c r="E164" s="374" t="s">
        <v>467</v>
      </c>
      <c r="F164" s="375" t="s">
        <v>1231</v>
      </c>
      <c r="G164" s="376" t="s">
        <v>105</v>
      </c>
      <c r="H164" s="377">
        <v>2</v>
      </c>
      <c r="I164" s="378"/>
      <c r="J164" s="378">
        <f t="shared" si="10"/>
        <v>0</v>
      </c>
      <c r="K164" s="379"/>
      <c r="L164" s="380"/>
      <c r="M164" s="381" t="s">
        <v>1</v>
      </c>
      <c r="O164" s="383">
        <v>0</v>
      </c>
      <c r="P164" s="383">
        <f t="shared" si="11"/>
        <v>0</v>
      </c>
      <c r="Q164" s="383">
        <v>0</v>
      </c>
      <c r="R164" s="383">
        <f t="shared" si="12"/>
        <v>0</v>
      </c>
      <c r="S164" s="383">
        <v>0</v>
      </c>
      <c r="T164" s="384">
        <f t="shared" si="13"/>
        <v>0</v>
      </c>
      <c r="AR164" s="385" t="s">
        <v>116</v>
      </c>
      <c r="AT164" s="385" t="s">
        <v>143</v>
      </c>
      <c r="AU164" s="385" t="s">
        <v>107</v>
      </c>
      <c r="AY164" s="386" t="s">
        <v>102</v>
      </c>
      <c r="BE164" s="387">
        <f t="shared" si="14"/>
        <v>0</v>
      </c>
      <c r="BF164" s="387">
        <f t="shared" si="15"/>
        <v>0</v>
      </c>
      <c r="BG164" s="387">
        <f t="shared" si="16"/>
        <v>0</v>
      </c>
      <c r="BH164" s="387">
        <f t="shared" si="17"/>
        <v>0</v>
      </c>
      <c r="BI164" s="387">
        <f t="shared" si="18"/>
        <v>0</v>
      </c>
      <c r="BJ164" s="386" t="s">
        <v>107</v>
      </c>
      <c r="BK164" s="387">
        <f t="shared" si="19"/>
        <v>0</v>
      </c>
      <c r="BL164" s="386" t="s">
        <v>106</v>
      </c>
      <c r="BM164" s="385" t="s">
        <v>468</v>
      </c>
    </row>
    <row r="165" spans="2:65" s="205" customFormat="1" ht="22.95" customHeight="1" x14ac:dyDescent="0.3">
      <c r="B165" s="206"/>
      <c r="D165" s="207" t="s">
        <v>65</v>
      </c>
      <c r="E165" s="215" t="s">
        <v>106</v>
      </c>
      <c r="F165" s="215" t="s">
        <v>286</v>
      </c>
      <c r="J165" s="216">
        <f>BK165</f>
        <v>0</v>
      </c>
      <c r="L165" s="206"/>
      <c r="M165" s="210"/>
      <c r="P165" s="211">
        <f>SUM(P166:P172)</f>
        <v>333.42743794999996</v>
      </c>
      <c r="R165" s="211">
        <f>SUM(R166:R172)</f>
        <v>91.912602603920007</v>
      </c>
      <c r="T165" s="212">
        <f>SUM(T166:T172)</f>
        <v>0</v>
      </c>
      <c r="AR165" s="207" t="s">
        <v>72</v>
      </c>
      <c r="AT165" s="213" t="s">
        <v>65</v>
      </c>
      <c r="AU165" s="213" t="s">
        <v>72</v>
      </c>
      <c r="AY165" s="207" t="s">
        <v>102</v>
      </c>
      <c r="BK165" s="214">
        <f>SUM(BK166:BK172)</f>
        <v>0</v>
      </c>
    </row>
    <row r="166" spans="2:65" s="1" customFormat="1" ht="24.25" customHeight="1" x14ac:dyDescent="0.25">
      <c r="B166" s="127"/>
      <c r="C166" s="217">
        <v>28</v>
      </c>
      <c r="D166" s="217" t="s">
        <v>104</v>
      </c>
      <c r="E166" s="218" t="s">
        <v>469</v>
      </c>
      <c r="F166" s="219" t="s">
        <v>470</v>
      </c>
      <c r="G166" s="220" t="s">
        <v>120</v>
      </c>
      <c r="H166" s="221">
        <v>6.173</v>
      </c>
      <c r="I166" s="222"/>
      <c r="J166" s="222">
        <f t="shared" ref="J166:J172" si="20">ROUND(I166*H166,2)</f>
        <v>0</v>
      </c>
      <c r="K166" s="134"/>
      <c r="L166" s="25"/>
      <c r="M166" s="223" t="s">
        <v>1</v>
      </c>
      <c r="O166" s="224">
        <v>1.246</v>
      </c>
      <c r="P166" s="224">
        <f t="shared" ref="P166:P172" si="21">O166*H166</f>
        <v>7.6915579999999997</v>
      </c>
      <c r="Q166" s="224">
        <v>1.8907799999999999</v>
      </c>
      <c r="R166" s="224">
        <f t="shared" ref="R166:R172" si="22">Q166*H166</f>
        <v>11.67178494</v>
      </c>
      <c r="S166" s="224">
        <v>0</v>
      </c>
      <c r="T166" s="225">
        <f t="shared" ref="T166:T172" si="23">S166*H166</f>
        <v>0</v>
      </c>
      <c r="AR166" s="226" t="s">
        <v>106</v>
      </c>
      <c r="AT166" s="226" t="s">
        <v>104</v>
      </c>
      <c r="AU166" s="226" t="s">
        <v>107</v>
      </c>
      <c r="AY166" s="13" t="s">
        <v>102</v>
      </c>
      <c r="BE166" s="140">
        <f t="shared" ref="BE166:BE172" si="24">IF(N166="základná",J166,0)</f>
        <v>0</v>
      </c>
      <c r="BF166" s="140">
        <f t="shared" ref="BF166:BF172" si="25">IF(N166="znížená",J166,0)</f>
        <v>0</v>
      </c>
      <c r="BG166" s="140">
        <f t="shared" ref="BG166:BG172" si="26">IF(N166="zákl. prenesená",J166,0)</f>
        <v>0</v>
      </c>
      <c r="BH166" s="140">
        <f t="shared" ref="BH166:BH172" si="27">IF(N166="zníž. prenesená",J166,0)</f>
        <v>0</v>
      </c>
      <c r="BI166" s="140">
        <f t="shared" ref="BI166:BI172" si="28">IF(N166="nulová",J166,0)</f>
        <v>0</v>
      </c>
      <c r="BJ166" s="13" t="s">
        <v>107</v>
      </c>
      <c r="BK166" s="140">
        <f t="shared" ref="BK166:BK172" si="29">ROUND(I166*H166,2)</f>
        <v>0</v>
      </c>
      <c r="BL166" s="13" t="s">
        <v>106</v>
      </c>
      <c r="BM166" s="226" t="s">
        <v>471</v>
      </c>
    </row>
    <row r="167" spans="2:65" s="1" customFormat="1" ht="24.25" customHeight="1" x14ac:dyDescent="0.25">
      <c r="B167" s="127"/>
      <c r="C167" s="217">
        <v>29</v>
      </c>
      <c r="D167" s="217" t="s">
        <v>104</v>
      </c>
      <c r="E167" s="218" t="s">
        <v>472</v>
      </c>
      <c r="F167" s="219" t="s">
        <v>473</v>
      </c>
      <c r="G167" s="220" t="s">
        <v>120</v>
      </c>
      <c r="H167" s="221">
        <v>135.22</v>
      </c>
      <c r="I167" s="222"/>
      <c r="J167" s="222">
        <f t="shared" si="20"/>
        <v>0</v>
      </c>
      <c r="K167" s="134"/>
      <c r="L167" s="25"/>
      <c r="M167" s="223" t="s">
        <v>1</v>
      </c>
      <c r="O167" s="224">
        <v>1.7849999999999999</v>
      </c>
      <c r="P167" s="224">
        <f t="shared" si="21"/>
        <v>241.36769999999999</v>
      </c>
      <c r="Q167" s="224">
        <v>0</v>
      </c>
      <c r="R167" s="224">
        <f t="shared" si="22"/>
        <v>0</v>
      </c>
      <c r="S167" s="224">
        <v>0</v>
      </c>
      <c r="T167" s="225">
        <f t="shared" si="23"/>
        <v>0</v>
      </c>
      <c r="AR167" s="226" t="s">
        <v>106</v>
      </c>
      <c r="AT167" s="226" t="s">
        <v>104</v>
      </c>
      <c r="AU167" s="226" t="s">
        <v>107</v>
      </c>
      <c r="AY167" s="13" t="s">
        <v>102</v>
      </c>
      <c r="BE167" s="140">
        <f t="shared" si="24"/>
        <v>0</v>
      </c>
      <c r="BF167" s="140">
        <f t="shared" si="25"/>
        <v>0</v>
      </c>
      <c r="BG167" s="140">
        <f t="shared" si="26"/>
        <v>0</v>
      </c>
      <c r="BH167" s="140">
        <f t="shared" si="27"/>
        <v>0</v>
      </c>
      <c r="BI167" s="140">
        <f t="shared" si="28"/>
        <v>0</v>
      </c>
      <c r="BJ167" s="13" t="s">
        <v>107</v>
      </c>
      <c r="BK167" s="140">
        <f t="shared" si="29"/>
        <v>0</v>
      </c>
      <c r="BL167" s="13" t="s">
        <v>106</v>
      </c>
      <c r="BM167" s="226" t="s">
        <v>474</v>
      </c>
    </row>
    <row r="168" spans="2:65" s="1" customFormat="1" ht="24.25" customHeight="1" x14ac:dyDescent="0.25">
      <c r="B168" s="127"/>
      <c r="C168" s="217">
        <v>30</v>
      </c>
      <c r="D168" s="217" t="s">
        <v>104</v>
      </c>
      <c r="E168" s="218" t="s">
        <v>475</v>
      </c>
      <c r="F168" s="219" t="s">
        <v>476</v>
      </c>
      <c r="G168" s="220" t="s">
        <v>105</v>
      </c>
      <c r="H168" s="221">
        <v>11</v>
      </c>
      <c r="I168" s="222"/>
      <c r="J168" s="222">
        <f t="shared" si="20"/>
        <v>0</v>
      </c>
      <c r="K168" s="134"/>
      <c r="L168" s="25"/>
      <c r="M168" s="223" t="s">
        <v>1</v>
      </c>
      <c r="O168" s="224">
        <v>0.52988000000000002</v>
      </c>
      <c r="P168" s="224">
        <f t="shared" si="21"/>
        <v>5.8286800000000003</v>
      </c>
      <c r="Q168" s="224">
        <v>6.6E-3</v>
      </c>
      <c r="R168" s="224">
        <f t="shared" si="22"/>
        <v>7.2599999999999998E-2</v>
      </c>
      <c r="S168" s="224">
        <v>0</v>
      </c>
      <c r="T168" s="225">
        <f t="shared" si="23"/>
        <v>0</v>
      </c>
      <c r="AR168" s="226" t="s">
        <v>106</v>
      </c>
      <c r="AT168" s="226" t="s">
        <v>104</v>
      </c>
      <c r="AU168" s="226" t="s">
        <v>107</v>
      </c>
      <c r="AY168" s="13" t="s">
        <v>102</v>
      </c>
      <c r="BE168" s="140">
        <f t="shared" si="24"/>
        <v>0</v>
      </c>
      <c r="BF168" s="140">
        <f t="shared" si="25"/>
        <v>0</v>
      </c>
      <c r="BG168" s="140">
        <f t="shared" si="26"/>
        <v>0</v>
      </c>
      <c r="BH168" s="140">
        <f t="shared" si="27"/>
        <v>0</v>
      </c>
      <c r="BI168" s="140">
        <f t="shared" si="28"/>
        <v>0</v>
      </c>
      <c r="BJ168" s="13" t="s">
        <v>107</v>
      </c>
      <c r="BK168" s="140">
        <f t="shared" si="29"/>
        <v>0</v>
      </c>
      <c r="BL168" s="13" t="s">
        <v>106</v>
      </c>
      <c r="BM168" s="226" t="s">
        <v>477</v>
      </c>
    </row>
    <row r="169" spans="2:65" s="382" customFormat="1" ht="16.5" customHeight="1" x14ac:dyDescent="0.25">
      <c r="B169" s="372"/>
      <c r="C169" s="373">
        <v>31</v>
      </c>
      <c r="D169" s="373" t="s">
        <v>143</v>
      </c>
      <c r="E169" s="374" t="s">
        <v>478</v>
      </c>
      <c r="F169" s="375" t="s">
        <v>479</v>
      </c>
      <c r="G169" s="376" t="s">
        <v>105</v>
      </c>
      <c r="H169" s="377">
        <v>11</v>
      </c>
      <c r="I169" s="378"/>
      <c r="J169" s="378">
        <f t="shared" si="20"/>
        <v>0</v>
      </c>
      <c r="K169" s="379"/>
      <c r="L169" s="380"/>
      <c r="M169" s="381" t="s">
        <v>1</v>
      </c>
      <c r="O169" s="383">
        <v>0</v>
      </c>
      <c r="P169" s="383">
        <f t="shared" si="21"/>
        <v>0</v>
      </c>
      <c r="Q169" s="383">
        <v>0</v>
      </c>
      <c r="R169" s="383">
        <f t="shared" si="22"/>
        <v>0</v>
      </c>
      <c r="S169" s="383">
        <v>0</v>
      </c>
      <c r="T169" s="384">
        <f t="shared" si="23"/>
        <v>0</v>
      </c>
      <c r="AR169" s="385" t="s">
        <v>116</v>
      </c>
      <c r="AT169" s="385" t="s">
        <v>143</v>
      </c>
      <c r="AU169" s="385" t="s">
        <v>107</v>
      </c>
      <c r="AY169" s="386" t="s">
        <v>102</v>
      </c>
      <c r="BE169" s="387">
        <f t="shared" si="24"/>
        <v>0</v>
      </c>
      <c r="BF169" s="387">
        <f t="shared" si="25"/>
        <v>0</v>
      </c>
      <c r="BG169" s="387">
        <f t="shared" si="26"/>
        <v>0</v>
      </c>
      <c r="BH169" s="387">
        <f t="shared" si="27"/>
        <v>0</v>
      </c>
      <c r="BI169" s="387">
        <f t="shared" si="28"/>
        <v>0</v>
      </c>
      <c r="BJ169" s="386" t="s">
        <v>107</v>
      </c>
      <c r="BK169" s="387">
        <f t="shared" si="29"/>
        <v>0</v>
      </c>
      <c r="BL169" s="386" t="s">
        <v>106</v>
      </c>
      <c r="BM169" s="385" t="s">
        <v>480</v>
      </c>
    </row>
    <row r="170" spans="2:65" s="1" customFormat="1" ht="24.25" customHeight="1" x14ac:dyDescent="0.25">
      <c r="B170" s="127"/>
      <c r="C170" s="217">
        <v>32</v>
      </c>
      <c r="D170" s="217" t="s">
        <v>104</v>
      </c>
      <c r="E170" s="218" t="s">
        <v>481</v>
      </c>
      <c r="F170" s="219" t="s">
        <v>482</v>
      </c>
      <c r="G170" s="220" t="s">
        <v>120</v>
      </c>
      <c r="H170" s="221">
        <v>33.213000000000001</v>
      </c>
      <c r="I170" s="222"/>
      <c r="J170" s="222">
        <f t="shared" si="20"/>
        <v>0</v>
      </c>
      <c r="K170" s="134"/>
      <c r="L170" s="25"/>
      <c r="M170" s="223" t="s">
        <v>1</v>
      </c>
      <c r="O170" s="224">
        <v>1.47475</v>
      </c>
      <c r="P170" s="224">
        <f t="shared" si="21"/>
        <v>48.980871749999999</v>
      </c>
      <c r="Q170" s="224">
        <v>2.4064526000000002</v>
      </c>
      <c r="R170" s="224">
        <f t="shared" si="22"/>
        <v>79.925510203800002</v>
      </c>
      <c r="S170" s="224">
        <v>0</v>
      </c>
      <c r="T170" s="225">
        <f t="shared" si="23"/>
        <v>0</v>
      </c>
      <c r="AR170" s="226" t="s">
        <v>106</v>
      </c>
      <c r="AT170" s="226" t="s">
        <v>104</v>
      </c>
      <c r="AU170" s="226" t="s">
        <v>107</v>
      </c>
      <c r="AY170" s="13" t="s">
        <v>102</v>
      </c>
      <c r="BE170" s="140">
        <f t="shared" si="24"/>
        <v>0</v>
      </c>
      <c r="BF170" s="140">
        <f t="shared" si="25"/>
        <v>0</v>
      </c>
      <c r="BG170" s="140">
        <f t="shared" si="26"/>
        <v>0</v>
      </c>
      <c r="BH170" s="140">
        <f t="shared" si="27"/>
        <v>0</v>
      </c>
      <c r="BI170" s="140">
        <f t="shared" si="28"/>
        <v>0</v>
      </c>
      <c r="BJ170" s="13" t="s">
        <v>107</v>
      </c>
      <c r="BK170" s="140">
        <f t="shared" si="29"/>
        <v>0</v>
      </c>
      <c r="BL170" s="13" t="s">
        <v>106</v>
      </c>
      <c r="BM170" s="226" t="s">
        <v>483</v>
      </c>
    </row>
    <row r="171" spans="2:65" s="1" customFormat="1" ht="33" customHeight="1" x14ac:dyDescent="0.25">
      <c r="B171" s="127"/>
      <c r="C171" s="217">
        <v>33</v>
      </c>
      <c r="D171" s="217" t="s">
        <v>104</v>
      </c>
      <c r="E171" s="218" t="s">
        <v>484</v>
      </c>
      <c r="F171" s="219" t="s">
        <v>485</v>
      </c>
      <c r="G171" s="220" t="s">
        <v>114</v>
      </c>
      <c r="H171" s="221">
        <v>36.851999999999997</v>
      </c>
      <c r="I171" s="222"/>
      <c r="J171" s="222">
        <f t="shared" si="20"/>
        <v>0</v>
      </c>
      <c r="K171" s="134"/>
      <c r="L171" s="25"/>
      <c r="M171" s="223" t="s">
        <v>1</v>
      </c>
      <c r="O171" s="224">
        <v>0.78034999999999999</v>
      </c>
      <c r="P171" s="224">
        <f t="shared" si="21"/>
        <v>28.757458199999999</v>
      </c>
      <c r="Q171" s="224">
        <v>4.0433099999999996E-3</v>
      </c>
      <c r="R171" s="224">
        <f t="shared" si="22"/>
        <v>0.14900406011999998</v>
      </c>
      <c r="S171" s="224">
        <v>0</v>
      </c>
      <c r="T171" s="225">
        <f t="shared" si="23"/>
        <v>0</v>
      </c>
      <c r="AR171" s="226" t="s">
        <v>106</v>
      </c>
      <c r="AT171" s="226" t="s">
        <v>104</v>
      </c>
      <c r="AU171" s="226" t="s">
        <v>107</v>
      </c>
      <c r="AY171" s="13" t="s">
        <v>102</v>
      </c>
      <c r="BE171" s="140">
        <f t="shared" si="24"/>
        <v>0</v>
      </c>
      <c r="BF171" s="140">
        <f t="shared" si="25"/>
        <v>0</v>
      </c>
      <c r="BG171" s="140">
        <f t="shared" si="26"/>
        <v>0</v>
      </c>
      <c r="BH171" s="140">
        <f t="shared" si="27"/>
        <v>0</v>
      </c>
      <c r="BI171" s="140">
        <f t="shared" si="28"/>
        <v>0</v>
      </c>
      <c r="BJ171" s="13" t="s">
        <v>107</v>
      </c>
      <c r="BK171" s="140">
        <f t="shared" si="29"/>
        <v>0</v>
      </c>
      <c r="BL171" s="13" t="s">
        <v>106</v>
      </c>
      <c r="BM171" s="226" t="s">
        <v>486</v>
      </c>
    </row>
    <row r="172" spans="2:65" s="1" customFormat="1" ht="24.25" customHeight="1" x14ac:dyDescent="0.25">
      <c r="B172" s="127"/>
      <c r="C172" s="217">
        <v>34</v>
      </c>
      <c r="D172" s="217" t="s">
        <v>104</v>
      </c>
      <c r="E172" s="218" t="s">
        <v>487</v>
      </c>
      <c r="F172" s="219" t="s">
        <v>488</v>
      </c>
      <c r="G172" s="220" t="s">
        <v>105</v>
      </c>
      <c r="H172" s="221">
        <v>1</v>
      </c>
      <c r="I172" s="222"/>
      <c r="J172" s="222">
        <f t="shared" si="20"/>
        <v>0</v>
      </c>
      <c r="K172" s="134"/>
      <c r="L172" s="25"/>
      <c r="M172" s="223" t="s">
        <v>1</v>
      </c>
      <c r="O172" s="224">
        <v>0.80117000000000005</v>
      </c>
      <c r="P172" s="224">
        <f t="shared" si="21"/>
        <v>0.80117000000000005</v>
      </c>
      <c r="Q172" s="224">
        <v>9.3703400000000006E-2</v>
      </c>
      <c r="R172" s="224">
        <f t="shared" si="22"/>
        <v>9.3703400000000006E-2</v>
      </c>
      <c r="S172" s="224">
        <v>0</v>
      </c>
      <c r="T172" s="225">
        <f t="shared" si="23"/>
        <v>0</v>
      </c>
      <c r="AR172" s="226" t="s">
        <v>106</v>
      </c>
      <c r="AT172" s="226" t="s">
        <v>104</v>
      </c>
      <c r="AU172" s="226" t="s">
        <v>107</v>
      </c>
      <c r="AY172" s="13" t="s">
        <v>102</v>
      </c>
      <c r="BE172" s="140">
        <f t="shared" si="24"/>
        <v>0</v>
      </c>
      <c r="BF172" s="140">
        <f t="shared" si="25"/>
        <v>0</v>
      </c>
      <c r="BG172" s="140">
        <f t="shared" si="26"/>
        <v>0</v>
      </c>
      <c r="BH172" s="140">
        <f t="shared" si="27"/>
        <v>0</v>
      </c>
      <c r="BI172" s="140">
        <f t="shared" si="28"/>
        <v>0</v>
      </c>
      <c r="BJ172" s="13" t="s">
        <v>107</v>
      </c>
      <c r="BK172" s="140">
        <f t="shared" si="29"/>
        <v>0</v>
      </c>
      <c r="BL172" s="13" t="s">
        <v>106</v>
      </c>
      <c r="BM172" s="226" t="s">
        <v>489</v>
      </c>
    </row>
    <row r="173" spans="2:65" s="205" customFormat="1" ht="22.95" customHeight="1" x14ac:dyDescent="0.3">
      <c r="B173" s="206"/>
      <c r="D173" s="207" t="s">
        <v>65</v>
      </c>
      <c r="E173" s="215" t="s">
        <v>116</v>
      </c>
      <c r="F173" s="215" t="s">
        <v>490</v>
      </c>
      <c r="J173" s="216">
        <f>BK173</f>
        <v>0</v>
      </c>
      <c r="L173" s="206"/>
      <c r="M173" s="210"/>
      <c r="P173" s="211">
        <f>SUM(P174:P288)</f>
        <v>1060.6487735300002</v>
      </c>
      <c r="R173" s="211">
        <f>SUM(R174:R288)</f>
        <v>98.652381799999986</v>
      </c>
      <c r="T173" s="212">
        <f>SUM(T174:T288)</f>
        <v>2.4695999999999998</v>
      </c>
      <c r="AR173" s="207" t="s">
        <v>72</v>
      </c>
      <c r="AT173" s="213" t="s">
        <v>65</v>
      </c>
      <c r="AU173" s="213" t="s">
        <v>72</v>
      </c>
      <c r="AY173" s="207" t="s">
        <v>102</v>
      </c>
      <c r="BK173" s="214">
        <f>SUM(BK174:BK288)</f>
        <v>0</v>
      </c>
    </row>
    <row r="174" spans="2:65" s="1" customFormat="1" ht="24.25" customHeight="1" x14ac:dyDescent="0.25">
      <c r="B174" s="127"/>
      <c r="C174" s="217">
        <v>35</v>
      </c>
      <c r="D174" s="217" t="s">
        <v>104</v>
      </c>
      <c r="E174" s="218" t="s">
        <v>491</v>
      </c>
      <c r="F174" s="219" t="s">
        <v>492</v>
      </c>
      <c r="G174" s="220" t="s">
        <v>105</v>
      </c>
      <c r="H174" s="221">
        <v>1</v>
      </c>
      <c r="I174" s="222"/>
      <c r="J174" s="222">
        <f t="shared" ref="J174:J232" si="30">ROUND(I174*H174,2)</f>
        <v>0</v>
      </c>
      <c r="K174" s="134"/>
      <c r="L174" s="25"/>
      <c r="M174" s="223" t="s">
        <v>1</v>
      </c>
      <c r="O174" s="224">
        <v>8.6850000000000005</v>
      </c>
      <c r="P174" s="224">
        <f t="shared" ref="P174:P232" si="31">O174*H174</f>
        <v>8.6850000000000005</v>
      </c>
      <c r="Q174" s="224">
        <v>0</v>
      </c>
      <c r="R174" s="224">
        <f t="shared" ref="R174:R232" si="32">Q174*H174</f>
        <v>0</v>
      </c>
      <c r="S174" s="224">
        <v>0</v>
      </c>
      <c r="T174" s="225">
        <f t="shared" ref="T174:T232" si="33">S174*H174</f>
        <v>0</v>
      </c>
      <c r="AR174" s="226" t="s">
        <v>106</v>
      </c>
      <c r="AT174" s="226" t="s">
        <v>104</v>
      </c>
      <c r="AU174" s="226" t="s">
        <v>107</v>
      </c>
      <c r="AY174" s="13" t="s">
        <v>102</v>
      </c>
      <c r="BE174" s="140">
        <f t="shared" ref="BE174:BE232" si="34">IF(N174="základná",J174,0)</f>
        <v>0</v>
      </c>
      <c r="BF174" s="140">
        <f t="shared" ref="BF174:BF232" si="35">IF(N174="znížená",J174,0)</f>
        <v>0</v>
      </c>
      <c r="BG174" s="140">
        <f t="shared" ref="BG174:BG232" si="36">IF(N174="zákl. prenesená",J174,0)</f>
        <v>0</v>
      </c>
      <c r="BH174" s="140">
        <f t="shared" ref="BH174:BH232" si="37">IF(N174="zníž. prenesená",J174,0)</f>
        <v>0</v>
      </c>
      <c r="BI174" s="140">
        <f t="shared" ref="BI174:BI232" si="38">IF(N174="nulová",J174,0)</f>
        <v>0</v>
      </c>
      <c r="BJ174" s="13" t="s">
        <v>107</v>
      </c>
      <c r="BK174" s="140">
        <f t="shared" ref="BK174:BK232" si="39">ROUND(I174*H174,2)</f>
        <v>0</v>
      </c>
      <c r="BL174" s="13" t="s">
        <v>106</v>
      </c>
      <c r="BM174" s="226" t="s">
        <v>493</v>
      </c>
    </row>
    <row r="175" spans="2:65" s="1" customFormat="1" ht="24.25" customHeight="1" x14ac:dyDescent="0.25">
      <c r="B175" s="127"/>
      <c r="C175" s="217">
        <v>36</v>
      </c>
      <c r="D175" s="217" t="s">
        <v>104</v>
      </c>
      <c r="E175" s="218" t="s">
        <v>494</v>
      </c>
      <c r="F175" s="219" t="s">
        <v>495</v>
      </c>
      <c r="G175" s="220" t="s">
        <v>105</v>
      </c>
      <c r="H175" s="221">
        <v>6</v>
      </c>
      <c r="I175" s="222"/>
      <c r="J175" s="222">
        <f t="shared" si="30"/>
        <v>0</v>
      </c>
      <c r="K175" s="134"/>
      <c r="L175" s="25"/>
      <c r="M175" s="223" t="s">
        <v>1</v>
      </c>
      <c r="O175" s="224">
        <v>0.71899999999999997</v>
      </c>
      <c r="P175" s="224">
        <f t="shared" si="31"/>
        <v>4.3140000000000001</v>
      </c>
      <c r="Q175" s="224">
        <v>3.8240000000000001E-3</v>
      </c>
      <c r="R175" s="224">
        <f t="shared" si="32"/>
        <v>2.2943999999999999E-2</v>
      </c>
      <c r="S175" s="224">
        <v>0</v>
      </c>
      <c r="T175" s="225">
        <f t="shared" si="33"/>
        <v>0</v>
      </c>
      <c r="AR175" s="226" t="s">
        <v>106</v>
      </c>
      <c r="AT175" s="226" t="s">
        <v>104</v>
      </c>
      <c r="AU175" s="226" t="s">
        <v>107</v>
      </c>
      <c r="AY175" s="13" t="s">
        <v>102</v>
      </c>
      <c r="BE175" s="140">
        <f t="shared" si="34"/>
        <v>0</v>
      </c>
      <c r="BF175" s="140">
        <f t="shared" si="35"/>
        <v>0</v>
      </c>
      <c r="BG175" s="140">
        <f t="shared" si="36"/>
        <v>0</v>
      </c>
      <c r="BH175" s="140">
        <f t="shared" si="37"/>
        <v>0</v>
      </c>
      <c r="BI175" s="140">
        <f t="shared" si="38"/>
        <v>0</v>
      </c>
      <c r="BJ175" s="13" t="s">
        <v>107</v>
      </c>
      <c r="BK175" s="140">
        <f t="shared" si="39"/>
        <v>0</v>
      </c>
      <c r="BL175" s="13" t="s">
        <v>106</v>
      </c>
      <c r="BM175" s="226" t="s">
        <v>496</v>
      </c>
    </row>
    <row r="176" spans="2:65" s="1" customFormat="1" ht="16.5" customHeight="1" x14ac:dyDescent="0.25">
      <c r="B176" s="127"/>
      <c r="C176" s="227">
        <v>37</v>
      </c>
      <c r="D176" s="227" t="s">
        <v>143</v>
      </c>
      <c r="E176" s="228" t="s">
        <v>497</v>
      </c>
      <c r="F176" s="229" t="s">
        <v>498</v>
      </c>
      <c r="G176" s="230" t="s">
        <v>105</v>
      </c>
      <c r="H176" s="231">
        <v>2</v>
      </c>
      <c r="I176" s="232"/>
      <c r="J176" s="232">
        <f t="shared" si="30"/>
        <v>0</v>
      </c>
      <c r="K176" s="233"/>
      <c r="L176" s="234"/>
      <c r="M176" s="235" t="s">
        <v>1</v>
      </c>
      <c r="O176" s="224">
        <v>0</v>
      </c>
      <c r="P176" s="224">
        <f t="shared" si="31"/>
        <v>0</v>
      </c>
      <c r="Q176" s="224">
        <v>5.0000000000000001E-3</v>
      </c>
      <c r="R176" s="224">
        <f t="shared" si="32"/>
        <v>0.01</v>
      </c>
      <c r="S176" s="224">
        <v>0</v>
      </c>
      <c r="T176" s="225">
        <f t="shared" si="33"/>
        <v>0</v>
      </c>
      <c r="AR176" s="226" t="s">
        <v>116</v>
      </c>
      <c r="AT176" s="226" t="s">
        <v>143</v>
      </c>
      <c r="AU176" s="226" t="s">
        <v>107</v>
      </c>
      <c r="AY176" s="13" t="s">
        <v>102</v>
      </c>
      <c r="BE176" s="140">
        <f t="shared" si="34"/>
        <v>0</v>
      </c>
      <c r="BF176" s="140">
        <f t="shared" si="35"/>
        <v>0</v>
      </c>
      <c r="BG176" s="140">
        <f t="shared" si="36"/>
        <v>0</v>
      </c>
      <c r="BH176" s="140">
        <f t="shared" si="37"/>
        <v>0</v>
      </c>
      <c r="BI176" s="140">
        <f t="shared" si="38"/>
        <v>0</v>
      </c>
      <c r="BJ176" s="13" t="s">
        <v>107</v>
      </c>
      <c r="BK176" s="140">
        <f t="shared" si="39"/>
        <v>0</v>
      </c>
      <c r="BL176" s="13" t="s">
        <v>106</v>
      </c>
      <c r="BM176" s="226" t="s">
        <v>499</v>
      </c>
    </row>
    <row r="177" spans="2:65" s="1" customFormat="1" ht="21.75" customHeight="1" x14ac:dyDescent="0.25">
      <c r="B177" s="127"/>
      <c r="C177" s="227">
        <v>38</v>
      </c>
      <c r="D177" s="227" t="s">
        <v>143</v>
      </c>
      <c r="E177" s="228" t="s">
        <v>500</v>
      </c>
      <c r="F177" s="229" t="s">
        <v>501</v>
      </c>
      <c r="G177" s="230" t="s">
        <v>105</v>
      </c>
      <c r="H177" s="231">
        <v>2</v>
      </c>
      <c r="I177" s="232"/>
      <c r="J177" s="232">
        <f t="shared" si="30"/>
        <v>0</v>
      </c>
      <c r="K177" s="233"/>
      <c r="L177" s="234"/>
      <c r="M177" s="235" t="s">
        <v>1</v>
      </c>
      <c r="O177" s="224">
        <v>0</v>
      </c>
      <c r="P177" s="224">
        <f t="shared" si="31"/>
        <v>0</v>
      </c>
      <c r="Q177" s="224">
        <v>7.7999999999999996E-3</v>
      </c>
      <c r="R177" s="224">
        <f t="shared" si="32"/>
        <v>1.5599999999999999E-2</v>
      </c>
      <c r="S177" s="224">
        <v>0</v>
      </c>
      <c r="T177" s="225">
        <f t="shared" si="33"/>
        <v>0</v>
      </c>
      <c r="AR177" s="226" t="s">
        <v>116</v>
      </c>
      <c r="AT177" s="226" t="s">
        <v>143</v>
      </c>
      <c r="AU177" s="226" t="s">
        <v>107</v>
      </c>
      <c r="AY177" s="13" t="s">
        <v>102</v>
      </c>
      <c r="BE177" s="140">
        <f t="shared" si="34"/>
        <v>0</v>
      </c>
      <c r="BF177" s="140">
        <f t="shared" si="35"/>
        <v>0</v>
      </c>
      <c r="BG177" s="140">
        <f t="shared" si="36"/>
        <v>0</v>
      </c>
      <c r="BH177" s="140">
        <f t="shared" si="37"/>
        <v>0</v>
      </c>
      <c r="BI177" s="140">
        <f t="shared" si="38"/>
        <v>0</v>
      </c>
      <c r="BJ177" s="13" t="s">
        <v>107</v>
      </c>
      <c r="BK177" s="140">
        <f t="shared" si="39"/>
        <v>0</v>
      </c>
      <c r="BL177" s="13" t="s">
        <v>106</v>
      </c>
      <c r="BM177" s="226" t="s">
        <v>502</v>
      </c>
    </row>
    <row r="178" spans="2:65" s="1" customFormat="1" ht="16.5" customHeight="1" x14ac:dyDescent="0.25">
      <c r="B178" s="127"/>
      <c r="C178" s="227">
        <v>39</v>
      </c>
      <c r="D178" s="227" t="s">
        <v>143</v>
      </c>
      <c r="E178" s="228" t="s">
        <v>503</v>
      </c>
      <c r="F178" s="229" t="s">
        <v>504</v>
      </c>
      <c r="G178" s="230" t="s">
        <v>105</v>
      </c>
      <c r="H178" s="231">
        <v>1</v>
      </c>
      <c r="I178" s="232"/>
      <c r="J178" s="232">
        <f t="shared" si="30"/>
        <v>0</v>
      </c>
      <c r="K178" s="233"/>
      <c r="L178" s="234"/>
      <c r="M178" s="235" t="s">
        <v>1</v>
      </c>
      <c r="O178" s="224">
        <v>0</v>
      </c>
      <c r="P178" s="224">
        <f t="shared" si="31"/>
        <v>0</v>
      </c>
      <c r="Q178" s="224">
        <v>9.9000000000000008E-3</v>
      </c>
      <c r="R178" s="224">
        <f t="shared" si="32"/>
        <v>9.9000000000000008E-3</v>
      </c>
      <c r="S178" s="224">
        <v>0</v>
      </c>
      <c r="T178" s="225">
        <f t="shared" si="33"/>
        <v>0</v>
      </c>
      <c r="AR178" s="226" t="s">
        <v>116</v>
      </c>
      <c r="AT178" s="226" t="s">
        <v>143</v>
      </c>
      <c r="AU178" s="226" t="s">
        <v>107</v>
      </c>
      <c r="AY178" s="13" t="s">
        <v>102</v>
      </c>
      <c r="BE178" s="140">
        <f t="shared" si="34"/>
        <v>0</v>
      </c>
      <c r="BF178" s="140">
        <f t="shared" si="35"/>
        <v>0</v>
      </c>
      <c r="BG178" s="140">
        <f t="shared" si="36"/>
        <v>0</v>
      </c>
      <c r="BH178" s="140">
        <f t="shared" si="37"/>
        <v>0</v>
      </c>
      <c r="BI178" s="140">
        <f t="shared" si="38"/>
        <v>0</v>
      </c>
      <c r="BJ178" s="13" t="s">
        <v>107</v>
      </c>
      <c r="BK178" s="140">
        <f t="shared" si="39"/>
        <v>0</v>
      </c>
      <c r="BL178" s="13" t="s">
        <v>106</v>
      </c>
      <c r="BM178" s="226" t="s">
        <v>505</v>
      </c>
    </row>
    <row r="179" spans="2:65" s="1" customFormat="1" ht="33" customHeight="1" x14ac:dyDescent="0.25">
      <c r="B179" s="127"/>
      <c r="C179" s="227">
        <v>40</v>
      </c>
      <c r="D179" s="227" t="s">
        <v>143</v>
      </c>
      <c r="E179" s="228" t="s">
        <v>506</v>
      </c>
      <c r="F179" s="229" t="s">
        <v>507</v>
      </c>
      <c r="G179" s="230" t="s">
        <v>105</v>
      </c>
      <c r="H179" s="231">
        <v>1</v>
      </c>
      <c r="I179" s="232"/>
      <c r="J179" s="232">
        <f t="shared" si="30"/>
        <v>0</v>
      </c>
      <c r="K179" s="233"/>
      <c r="L179" s="234"/>
      <c r="M179" s="235" t="s">
        <v>1</v>
      </c>
      <c r="O179" s="224">
        <v>0</v>
      </c>
      <c r="P179" s="224">
        <f t="shared" si="31"/>
        <v>0</v>
      </c>
      <c r="Q179" s="224">
        <v>1.4E-2</v>
      </c>
      <c r="R179" s="224">
        <f t="shared" si="32"/>
        <v>1.4E-2</v>
      </c>
      <c r="S179" s="224">
        <v>0</v>
      </c>
      <c r="T179" s="225">
        <f t="shared" si="33"/>
        <v>0</v>
      </c>
      <c r="AR179" s="226" t="s">
        <v>116</v>
      </c>
      <c r="AT179" s="226" t="s">
        <v>143</v>
      </c>
      <c r="AU179" s="226" t="s">
        <v>107</v>
      </c>
      <c r="AY179" s="13" t="s">
        <v>102</v>
      </c>
      <c r="BE179" s="140">
        <f t="shared" si="34"/>
        <v>0</v>
      </c>
      <c r="BF179" s="140">
        <f t="shared" si="35"/>
        <v>0</v>
      </c>
      <c r="BG179" s="140">
        <f t="shared" si="36"/>
        <v>0</v>
      </c>
      <c r="BH179" s="140">
        <f t="shared" si="37"/>
        <v>0</v>
      </c>
      <c r="BI179" s="140">
        <f t="shared" si="38"/>
        <v>0</v>
      </c>
      <c r="BJ179" s="13" t="s">
        <v>107</v>
      </c>
      <c r="BK179" s="140">
        <f t="shared" si="39"/>
        <v>0</v>
      </c>
      <c r="BL179" s="13" t="s">
        <v>106</v>
      </c>
      <c r="BM179" s="226" t="s">
        <v>508</v>
      </c>
    </row>
    <row r="180" spans="2:65" s="1" customFormat="1" ht="24.25" customHeight="1" x14ac:dyDescent="0.25">
      <c r="B180" s="127"/>
      <c r="C180" s="217">
        <v>41</v>
      </c>
      <c r="D180" s="217" t="s">
        <v>104</v>
      </c>
      <c r="E180" s="218" t="s">
        <v>509</v>
      </c>
      <c r="F180" s="219" t="s">
        <v>510</v>
      </c>
      <c r="G180" s="220" t="s">
        <v>105</v>
      </c>
      <c r="H180" s="221">
        <v>2</v>
      </c>
      <c r="I180" s="222"/>
      <c r="J180" s="222">
        <f t="shared" si="30"/>
        <v>0</v>
      </c>
      <c r="K180" s="134"/>
      <c r="L180" s="25"/>
      <c r="M180" s="223" t="s">
        <v>1</v>
      </c>
      <c r="O180" s="224">
        <v>1.034</v>
      </c>
      <c r="P180" s="224">
        <f t="shared" si="31"/>
        <v>2.0680000000000001</v>
      </c>
      <c r="Q180" s="224">
        <v>3.8240000000000001E-3</v>
      </c>
      <c r="R180" s="224">
        <f t="shared" si="32"/>
        <v>7.6480000000000003E-3</v>
      </c>
      <c r="S180" s="224">
        <v>0</v>
      </c>
      <c r="T180" s="225">
        <f t="shared" si="33"/>
        <v>0</v>
      </c>
      <c r="AR180" s="226" t="s">
        <v>106</v>
      </c>
      <c r="AT180" s="226" t="s">
        <v>104</v>
      </c>
      <c r="AU180" s="226" t="s">
        <v>107</v>
      </c>
      <c r="AY180" s="13" t="s">
        <v>102</v>
      </c>
      <c r="BE180" s="140">
        <f t="shared" si="34"/>
        <v>0</v>
      </c>
      <c r="BF180" s="140">
        <f t="shared" si="35"/>
        <v>0</v>
      </c>
      <c r="BG180" s="140">
        <f t="shared" si="36"/>
        <v>0</v>
      </c>
      <c r="BH180" s="140">
        <f t="shared" si="37"/>
        <v>0</v>
      </c>
      <c r="BI180" s="140">
        <f t="shared" si="38"/>
        <v>0</v>
      </c>
      <c r="BJ180" s="13" t="s">
        <v>107</v>
      </c>
      <c r="BK180" s="140">
        <f t="shared" si="39"/>
        <v>0</v>
      </c>
      <c r="BL180" s="13" t="s">
        <v>106</v>
      </c>
      <c r="BM180" s="226" t="s">
        <v>511</v>
      </c>
    </row>
    <row r="181" spans="2:65" s="1" customFormat="1" ht="24.25" customHeight="1" x14ac:dyDescent="0.25">
      <c r="B181" s="127"/>
      <c r="C181" s="227">
        <v>42</v>
      </c>
      <c r="D181" s="227" t="s">
        <v>143</v>
      </c>
      <c r="E181" s="228" t="s">
        <v>512</v>
      </c>
      <c r="F181" s="229" t="s">
        <v>513</v>
      </c>
      <c r="G181" s="230" t="s">
        <v>105</v>
      </c>
      <c r="H181" s="231">
        <v>2</v>
      </c>
      <c r="I181" s="232"/>
      <c r="J181" s="232">
        <f t="shared" si="30"/>
        <v>0</v>
      </c>
      <c r="K181" s="233"/>
      <c r="L181" s="234"/>
      <c r="M181" s="235" t="s">
        <v>1</v>
      </c>
      <c r="O181" s="224">
        <v>0</v>
      </c>
      <c r="P181" s="224">
        <f t="shared" si="31"/>
        <v>0</v>
      </c>
      <c r="Q181" s="224">
        <v>1.7000000000000001E-2</v>
      </c>
      <c r="R181" s="224">
        <f t="shared" si="32"/>
        <v>3.4000000000000002E-2</v>
      </c>
      <c r="S181" s="224">
        <v>0</v>
      </c>
      <c r="T181" s="225">
        <f t="shared" si="33"/>
        <v>0</v>
      </c>
      <c r="AR181" s="226" t="s">
        <v>116</v>
      </c>
      <c r="AT181" s="226" t="s">
        <v>143</v>
      </c>
      <c r="AU181" s="226" t="s">
        <v>107</v>
      </c>
      <c r="AY181" s="13" t="s">
        <v>102</v>
      </c>
      <c r="BE181" s="140">
        <f t="shared" si="34"/>
        <v>0</v>
      </c>
      <c r="BF181" s="140">
        <f t="shared" si="35"/>
        <v>0</v>
      </c>
      <c r="BG181" s="140">
        <f t="shared" si="36"/>
        <v>0</v>
      </c>
      <c r="BH181" s="140">
        <f t="shared" si="37"/>
        <v>0</v>
      </c>
      <c r="BI181" s="140">
        <f t="shared" si="38"/>
        <v>0</v>
      </c>
      <c r="BJ181" s="13" t="s">
        <v>107</v>
      </c>
      <c r="BK181" s="140">
        <f t="shared" si="39"/>
        <v>0</v>
      </c>
      <c r="BL181" s="13" t="s">
        <v>106</v>
      </c>
      <c r="BM181" s="226" t="s">
        <v>514</v>
      </c>
    </row>
    <row r="182" spans="2:65" s="1" customFormat="1" ht="24.25" customHeight="1" x14ac:dyDescent="0.25">
      <c r="B182" s="127"/>
      <c r="C182" s="217">
        <v>43</v>
      </c>
      <c r="D182" s="217" t="s">
        <v>104</v>
      </c>
      <c r="E182" s="218" t="s">
        <v>515</v>
      </c>
      <c r="F182" s="219" t="s">
        <v>516</v>
      </c>
      <c r="G182" s="220" t="s">
        <v>137</v>
      </c>
      <c r="H182" s="221">
        <v>10</v>
      </c>
      <c r="I182" s="222"/>
      <c r="J182" s="222">
        <f t="shared" si="30"/>
        <v>0</v>
      </c>
      <c r="K182" s="134"/>
      <c r="L182" s="25"/>
      <c r="M182" s="223" t="s">
        <v>1</v>
      </c>
      <c r="O182" s="224">
        <v>1.6E-2</v>
      </c>
      <c r="P182" s="224">
        <f t="shared" si="31"/>
        <v>0.16</v>
      </c>
      <c r="Q182" s="224">
        <v>1.9432E-4</v>
      </c>
      <c r="R182" s="224">
        <f t="shared" si="32"/>
        <v>1.9432E-3</v>
      </c>
      <c r="S182" s="224">
        <v>0</v>
      </c>
      <c r="T182" s="225">
        <f t="shared" si="33"/>
        <v>0</v>
      </c>
      <c r="AR182" s="226" t="s">
        <v>106</v>
      </c>
      <c r="AT182" s="226" t="s">
        <v>104</v>
      </c>
      <c r="AU182" s="226" t="s">
        <v>107</v>
      </c>
      <c r="AY182" s="13" t="s">
        <v>102</v>
      </c>
      <c r="BE182" s="140">
        <f t="shared" si="34"/>
        <v>0</v>
      </c>
      <c r="BF182" s="140">
        <f t="shared" si="35"/>
        <v>0</v>
      </c>
      <c r="BG182" s="140">
        <f t="shared" si="36"/>
        <v>0</v>
      </c>
      <c r="BH182" s="140">
        <f t="shared" si="37"/>
        <v>0</v>
      </c>
      <c r="BI182" s="140">
        <f t="shared" si="38"/>
        <v>0</v>
      </c>
      <c r="BJ182" s="13" t="s">
        <v>107</v>
      </c>
      <c r="BK182" s="140">
        <f t="shared" si="39"/>
        <v>0</v>
      </c>
      <c r="BL182" s="13" t="s">
        <v>106</v>
      </c>
      <c r="BM182" s="226" t="s">
        <v>517</v>
      </c>
    </row>
    <row r="183" spans="2:65" s="1" customFormat="1" ht="24.25" customHeight="1" x14ac:dyDescent="0.25">
      <c r="B183" s="127"/>
      <c r="C183" s="217">
        <v>44</v>
      </c>
      <c r="D183" s="217" t="s">
        <v>104</v>
      </c>
      <c r="E183" s="218" t="s">
        <v>518</v>
      </c>
      <c r="F183" s="219" t="s">
        <v>519</v>
      </c>
      <c r="G183" s="220" t="s">
        <v>137</v>
      </c>
      <c r="H183" s="221">
        <v>38</v>
      </c>
      <c r="I183" s="222"/>
      <c r="J183" s="222">
        <f t="shared" si="30"/>
        <v>0</v>
      </c>
      <c r="K183" s="134"/>
      <c r="L183" s="25"/>
      <c r="M183" s="223" t="s">
        <v>1</v>
      </c>
      <c r="O183" s="224">
        <v>2.3E-2</v>
      </c>
      <c r="P183" s="224">
        <f t="shared" si="31"/>
        <v>0.874</v>
      </c>
      <c r="Q183" s="224">
        <v>4.6065E-4</v>
      </c>
      <c r="R183" s="224">
        <f t="shared" si="32"/>
        <v>1.7504700000000002E-2</v>
      </c>
      <c r="S183" s="224">
        <v>0</v>
      </c>
      <c r="T183" s="225">
        <f t="shared" si="33"/>
        <v>0</v>
      </c>
      <c r="AR183" s="226" t="s">
        <v>106</v>
      </c>
      <c r="AT183" s="226" t="s">
        <v>104</v>
      </c>
      <c r="AU183" s="226" t="s">
        <v>107</v>
      </c>
      <c r="AY183" s="13" t="s">
        <v>102</v>
      </c>
      <c r="BE183" s="140">
        <f t="shared" si="34"/>
        <v>0</v>
      </c>
      <c r="BF183" s="140">
        <f t="shared" si="35"/>
        <v>0</v>
      </c>
      <c r="BG183" s="140">
        <f t="shared" si="36"/>
        <v>0</v>
      </c>
      <c r="BH183" s="140">
        <f t="shared" si="37"/>
        <v>0</v>
      </c>
      <c r="BI183" s="140">
        <f t="shared" si="38"/>
        <v>0</v>
      </c>
      <c r="BJ183" s="13" t="s">
        <v>107</v>
      </c>
      <c r="BK183" s="140">
        <f t="shared" si="39"/>
        <v>0</v>
      </c>
      <c r="BL183" s="13" t="s">
        <v>106</v>
      </c>
      <c r="BM183" s="226" t="s">
        <v>520</v>
      </c>
    </row>
    <row r="184" spans="2:65" s="1" customFormat="1" ht="24.25" customHeight="1" x14ac:dyDescent="0.25">
      <c r="B184" s="127"/>
      <c r="C184" s="217">
        <v>45</v>
      </c>
      <c r="D184" s="217" t="s">
        <v>104</v>
      </c>
      <c r="E184" s="218" t="s">
        <v>521</v>
      </c>
      <c r="F184" s="219" t="s">
        <v>522</v>
      </c>
      <c r="G184" s="220" t="s">
        <v>137</v>
      </c>
      <c r="H184" s="221">
        <v>32</v>
      </c>
      <c r="I184" s="222"/>
      <c r="J184" s="222">
        <f t="shared" si="30"/>
        <v>0</v>
      </c>
      <c r="K184" s="134"/>
      <c r="L184" s="25"/>
      <c r="M184" s="223" t="s">
        <v>1</v>
      </c>
      <c r="O184" s="224">
        <v>3.5999999999999997E-2</v>
      </c>
      <c r="P184" s="224">
        <f t="shared" si="31"/>
        <v>1.1519999999999999</v>
      </c>
      <c r="Q184" s="224">
        <v>0</v>
      </c>
      <c r="R184" s="224">
        <f t="shared" si="32"/>
        <v>0</v>
      </c>
      <c r="S184" s="224">
        <v>0</v>
      </c>
      <c r="T184" s="225">
        <f t="shared" si="33"/>
        <v>0</v>
      </c>
      <c r="AR184" s="226" t="s">
        <v>106</v>
      </c>
      <c r="AT184" s="226" t="s">
        <v>104</v>
      </c>
      <c r="AU184" s="226" t="s">
        <v>107</v>
      </c>
      <c r="AY184" s="13" t="s">
        <v>102</v>
      </c>
      <c r="BE184" s="140">
        <f t="shared" si="34"/>
        <v>0</v>
      </c>
      <c r="BF184" s="140">
        <f t="shared" si="35"/>
        <v>0</v>
      </c>
      <c r="BG184" s="140">
        <f t="shared" si="36"/>
        <v>0</v>
      </c>
      <c r="BH184" s="140">
        <f t="shared" si="37"/>
        <v>0</v>
      </c>
      <c r="BI184" s="140">
        <f t="shared" si="38"/>
        <v>0</v>
      </c>
      <c r="BJ184" s="13" t="s">
        <v>107</v>
      </c>
      <c r="BK184" s="140">
        <f t="shared" si="39"/>
        <v>0</v>
      </c>
      <c r="BL184" s="13" t="s">
        <v>106</v>
      </c>
      <c r="BM184" s="226" t="s">
        <v>523</v>
      </c>
    </row>
    <row r="185" spans="2:65" s="1" customFormat="1" ht="24.25" customHeight="1" x14ac:dyDescent="0.25">
      <c r="B185" s="127"/>
      <c r="C185" s="227">
        <v>46</v>
      </c>
      <c r="D185" s="227" t="s">
        <v>143</v>
      </c>
      <c r="E185" s="228" t="s">
        <v>524</v>
      </c>
      <c r="F185" s="229" t="s">
        <v>525</v>
      </c>
      <c r="G185" s="230" t="s">
        <v>137</v>
      </c>
      <c r="H185" s="231">
        <v>34.56</v>
      </c>
      <c r="I185" s="232"/>
      <c r="J185" s="232">
        <f t="shared" si="30"/>
        <v>0</v>
      </c>
      <c r="K185" s="233"/>
      <c r="L185" s="234"/>
      <c r="M185" s="235" t="s">
        <v>1</v>
      </c>
      <c r="O185" s="224">
        <v>0</v>
      </c>
      <c r="P185" s="224">
        <f t="shared" si="31"/>
        <v>0</v>
      </c>
      <c r="Q185" s="224">
        <v>7.2000000000000005E-4</v>
      </c>
      <c r="R185" s="224">
        <f t="shared" si="32"/>
        <v>2.4883200000000005E-2</v>
      </c>
      <c r="S185" s="224">
        <v>0</v>
      </c>
      <c r="T185" s="225">
        <f t="shared" si="33"/>
        <v>0</v>
      </c>
      <c r="AR185" s="226" t="s">
        <v>116</v>
      </c>
      <c r="AT185" s="226" t="s">
        <v>143</v>
      </c>
      <c r="AU185" s="226" t="s">
        <v>107</v>
      </c>
      <c r="AY185" s="13" t="s">
        <v>102</v>
      </c>
      <c r="BE185" s="140">
        <f t="shared" si="34"/>
        <v>0</v>
      </c>
      <c r="BF185" s="140">
        <f t="shared" si="35"/>
        <v>0</v>
      </c>
      <c r="BG185" s="140">
        <f t="shared" si="36"/>
        <v>0</v>
      </c>
      <c r="BH185" s="140">
        <f t="shared" si="37"/>
        <v>0</v>
      </c>
      <c r="BI185" s="140">
        <f t="shared" si="38"/>
        <v>0</v>
      </c>
      <c r="BJ185" s="13" t="s">
        <v>107</v>
      </c>
      <c r="BK185" s="140">
        <f t="shared" si="39"/>
        <v>0</v>
      </c>
      <c r="BL185" s="13" t="s">
        <v>106</v>
      </c>
      <c r="BM185" s="226" t="s">
        <v>526</v>
      </c>
    </row>
    <row r="186" spans="2:65" s="1" customFormat="1" ht="24.25" customHeight="1" x14ac:dyDescent="0.25">
      <c r="B186" s="127"/>
      <c r="C186" s="217">
        <v>47</v>
      </c>
      <c r="D186" s="217" t="s">
        <v>104</v>
      </c>
      <c r="E186" s="218" t="s">
        <v>527</v>
      </c>
      <c r="F186" s="219" t="s">
        <v>528</v>
      </c>
      <c r="G186" s="220" t="s">
        <v>137</v>
      </c>
      <c r="H186" s="221">
        <v>10</v>
      </c>
      <c r="I186" s="222"/>
      <c r="J186" s="222">
        <f t="shared" si="30"/>
        <v>0</v>
      </c>
      <c r="K186" s="134"/>
      <c r="L186" s="25"/>
      <c r="M186" s="223" t="s">
        <v>1</v>
      </c>
      <c r="O186" s="224">
        <v>2.5999999999999999E-2</v>
      </c>
      <c r="P186" s="224">
        <f t="shared" si="31"/>
        <v>0.26</v>
      </c>
      <c r="Q186" s="224">
        <v>7.3565000000000002E-4</v>
      </c>
      <c r="R186" s="224">
        <f t="shared" si="32"/>
        <v>7.3565000000000002E-3</v>
      </c>
      <c r="S186" s="224">
        <v>0</v>
      </c>
      <c r="T186" s="225">
        <f t="shared" si="33"/>
        <v>0</v>
      </c>
      <c r="AR186" s="226" t="s">
        <v>106</v>
      </c>
      <c r="AT186" s="226" t="s">
        <v>104</v>
      </c>
      <c r="AU186" s="226" t="s">
        <v>107</v>
      </c>
      <c r="AY186" s="13" t="s">
        <v>102</v>
      </c>
      <c r="BE186" s="140">
        <f t="shared" si="34"/>
        <v>0</v>
      </c>
      <c r="BF186" s="140">
        <f t="shared" si="35"/>
        <v>0</v>
      </c>
      <c r="BG186" s="140">
        <f t="shared" si="36"/>
        <v>0</v>
      </c>
      <c r="BH186" s="140">
        <f t="shared" si="37"/>
        <v>0</v>
      </c>
      <c r="BI186" s="140">
        <f t="shared" si="38"/>
        <v>0</v>
      </c>
      <c r="BJ186" s="13" t="s">
        <v>107</v>
      </c>
      <c r="BK186" s="140">
        <f t="shared" si="39"/>
        <v>0</v>
      </c>
      <c r="BL186" s="13" t="s">
        <v>106</v>
      </c>
      <c r="BM186" s="226" t="s">
        <v>529</v>
      </c>
    </row>
    <row r="187" spans="2:65" s="1" customFormat="1" ht="24.25" customHeight="1" x14ac:dyDescent="0.25">
      <c r="B187" s="127"/>
      <c r="C187" s="217">
        <v>48</v>
      </c>
      <c r="D187" s="217" t="s">
        <v>104</v>
      </c>
      <c r="E187" s="218" t="s">
        <v>530</v>
      </c>
      <c r="F187" s="219" t="s">
        <v>531</v>
      </c>
      <c r="G187" s="220" t="s">
        <v>137</v>
      </c>
      <c r="H187" s="221">
        <v>760</v>
      </c>
      <c r="I187" s="222"/>
      <c r="J187" s="222">
        <f t="shared" si="30"/>
        <v>0</v>
      </c>
      <c r="K187" s="134"/>
      <c r="L187" s="25"/>
      <c r="M187" s="223" t="s">
        <v>1</v>
      </c>
      <c r="O187" s="224">
        <v>4.2999999999999997E-2</v>
      </c>
      <c r="P187" s="224">
        <f t="shared" si="31"/>
        <v>32.68</v>
      </c>
      <c r="Q187" s="224">
        <v>0</v>
      </c>
      <c r="R187" s="224">
        <f t="shared" si="32"/>
        <v>0</v>
      </c>
      <c r="S187" s="224">
        <v>0</v>
      </c>
      <c r="T187" s="225">
        <f t="shared" si="33"/>
        <v>0</v>
      </c>
      <c r="AR187" s="226" t="s">
        <v>106</v>
      </c>
      <c r="AT187" s="226" t="s">
        <v>104</v>
      </c>
      <c r="AU187" s="226" t="s">
        <v>107</v>
      </c>
      <c r="AY187" s="13" t="s">
        <v>102</v>
      </c>
      <c r="BE187" s="140">
        <f t="shared" si="34"/>
        <v>0</v>
      </c>
      <c r="BF187" s="140">
        <f t="shared" si="35"/>
        <v>0</v>
      </c>
      <c r="BG187" s="140">
        <f t="shared" si="36"/>
        <v>0</v>
      </c>
      <c r="BH187" s="140">
        <f t="shared" si="37"/>
        <v>0</v>
      </c>
      <c r="BI187" s="140">
        <f t="shared" si="38"/>
        <v>0</v>
      </c>
      <c r="BJ187" s="13" t="s">
        <v>107</v>
      </c>
      <c r="BK187" s="140">
        <f t="shared" si="39"/>
        <v>0</v>
      </c>
      <c r="BL187" s="13" t="s">
        <v>106</v>
      </c>
      <c r="BM187" s="226" t="s">
        <v>532</v>
      </c>
    </row>
    <row r="188" spans="2:65" s="1" customFormat="1" ht="24.25" customHeight="1" x14ac:dyDescent="0.25">
      <c r="B188" s="127"/>
      <c r="C188" s="227">
        <v>49</v>
      </c>
      <c r="D188" s="227" t="s">
        <v>143</v>
      </c>
      <c r="E188" s="228" t="s">
        <v>533</v>
      </c>
      <c r="F188" s="229" t="s">
        <v>534</v>
      </c>
      <c r="G188" s="230" t="s">
        <v>137</v>
      </c>
      <c r="H188" s="231">
        <v>760</v>
      </c>
      <c r="I188" s="232"/>
      <c r="J188" s="232">
        <f t="shared" si="30"/>
        <v>0</v>
      </c>
      <c r="K188" s="233"/>
      <c r="L188" s="234"/>
      <c r="M188" s="235" t="s">
        <v>1</v>
      </c>
      <c r="O188" s="224">
        <v>0</v>
      </c>
      <c r="P188" s="224">
        <f t="shared" si="31"/>
        <v>0</v>
      </c>
      <c r="Q188" s="224">
        <v>2.14E-3</v>
      </c>
      <c r="R188" s="224">
        <f t="shared" si="32"/>
        <v>1.6264000000000001</v>
      </c>
      <c r="S188" s="224">
        <v>0</v>
      </c>
      <c r="T188" s="225">
        <f t="shared" si="33"/>
        <v>0</v>
      </c>
      <c r="AR188" s="226" t="s">
        <v>116</v>
      </c>
      <c r="AT188" s="226" t="s">
        <v>143</v>
      </c>
      <c r="AU188" s="226" t="s">
        <v>107</v>
      </c>
      <c r="AY188" s="13" t="s">
        <v>102</v>
      </c>
      <c r="BE188" s="140">
        <f t="shared" si="34"/>
        <v>0</v>
      </c>
      <c r="BF188" s="140">
        <f t="shared" si="35"/>
        <v>0</v>
      </c>
      <c r="BG188" s="140">
        <f t="shared" si="36"/>
        <v>0</v>
      </c>
      <c r="BH188" s="140">
        <f t="shared" si="37"/>
        <v>0</v>
      </c>
      <c r="BI188" s="140">
        <f t="shared" si="38"/>
        <v>0</v>
      </c>
      <c r="BJ188" s="13" t="s">
        <v>107</v>
      </c>
      <c r="BK188" s="140">
        <f t="shared" si="39"/>
        <v>0</v>
      </c>
      <c r="BL188" s="13" t="s">
        <v>106</v>
      </c>
      <c r="BM188" s="226" t="s">
        <v>535</v>
      </c>
    </row>
    <row r="189" spans="2:65" s="1" customFormat="1" ht="24.25" customHeight="1" x14ac:dyDescent="0.25">
      <c r="B189" s="127"/>
      <c r="C189" s="217">
        <v>50</v>
      </c>
      <c r="D189" s="217" t="s">
        <v>104</v>
      </c>
      <c r="E189" s="218" t="s">
        <v>536</v>
      </c>
      <c r="F189" s="219" t="s">
        <v>537</v>
      </c>
      <c r="G189" s="220" t="s">
        <v>137</v>
      </c>
      <c r="H189" s="221">
        <v>30</v>
      </c>
      <c r="I189" s="222"/>
      <c r="J189" s="222">
        <f t="shared" si="30"/>
        <v>0</v>
      </c>
      <c r="K189" s="134"/>
      <c r="L189" s="25"/>
      <c r="M189" s="223" t="s">
        <v>1</v>
      </c>
      <c r="O189" s="224">
        <v>5.1999999999999998E-2</v>
      </c>
      <c r="P189" s="224">
        <f t="shared" si="31"/>
        <v>1.5599999999999998</v>
      </c>
      <c r="Q189" s="224">
        <v>1.6228900000000001E-3</v>
      </c>
      <c r="R189" s="224">
        <f t="shared" si="32"/>
        <v>4.8686699999999999E-2</v>
      </c>
      <c r="S189" s="224">
        <v>0</v>
      </c>
      <c r="T189" s="225">
        <f t="shared" si="33"/>
        <v>0</v>
      </c>
      <c r="AR189" s="226" t="s">
        <v>106</v>
      </c>
      <c r="AT189" s="226" t="s">
        <v>104</v>
      </c>
      <c r="AU189" s="226" t="s">
        <v>107</v>
      </c>
      <c r="AY189" s="13" t="s">
        <v>102</v>
      </c>
      <c r="BE189" s="140">
        <f t="shared" si="34"/>
        <v>0</v>
      </c>
      <c r="BF189" s="140">
        <f t="shared" si="35"/>
        <v>0</v>
      </c>
      <c r="BG189" s="140">
        <f t="shared" si="36"/>
        <v>0</v>
      </c>
      <c r="BH189" s="140">
        <f t="shared" si="37"/>
        <v>0</v>
      </c>
      <c r="BI189" s="140">
        <f t="shared" si="38"/>
        <v>0</v>
      </c>
      <c r="BJ189" s="13" t="s">
        <v>107</v>
      </c>
      <c r="BK189" s="140">
        <f t="shared" si="39"/>
        <v>0</v>
      </c>
      <c r="BL189" s="13" t="s">
        <v>106</v>
      </c>
      <c r="BM189" s="226" t="s">
        <v>538</v>
      </c>
    </row>
    <row r="190" spans="2:65" s="1" customFormat="1" ht="24.25" customHeight="1" x14ac:dyDescent="0.25">
      <c r="B190" s="127"/>
      <c r="C190" s="217">
        <v>51</v>
      </c>
      <c r="D190" s="217" t="s">
        <v>104</v>
      </c>
      <c r="E190" s="218" t="s">
        <v>539</v>
      </c>
      <c r="F190" s="219" t="s">
        <v>540</v>
      </c>
      <c r="G190" s="220" t="s">
        <v>137</v>
      </c>
      <c r="H190" s="221">
        <v>8</v>
      </c>
      <c r="I190" s="222"/>
      <c r="J190" s="222">
        <f t="shared" si="30"/>
        <v>0</v>
      </c>
      <c r="K190" s="134"/>
      <c r="L190" s="25"/>
      <c r="M190" s="223" t="s">
        <v>1</v>
      </c>
      <c r="O190" s="224">
        <v>0.29571999999999998</v>
      </c>
      <c r="P190" s="224">
        <f t="shared" si="31"/>
        <v>2.3657599999999999</v>
      </c>
      <c r="Q190" s="224">
        <v>0</v>
      </c>
      <c r="R190" s="224">
        <f t="shared" si="32"/>
        <v>0</v>
      </c>
      <c r="S190" s="224">
        <v>1.77E-2</v>
      </c>
      <c r="T190" s="225">
        <f t="shared" si="33"/>
        <v>0.1416</v>
      </c>
      <c r="AR190" s="226" t="s">
        <v>106</v>
      </c>
      <c r="AT190" s="226" t="s">
        <v>104</v>
      </c>
      <c r="AU190" s="226" t="s">
        <v>107</v>
      </c>
      <c r="AY190" s="13" t="s">
        <v>102</v>
      </c>
      <c r="BE190" s="140">
        <f t="shared" si="34"/>
        <v>0</v>
      </c>
      <c r="BF190" s="140">
        <f t="shared" si="35"/>
        <v>0</v>
      </c>
      <c r="BG190" s="140">
        <f t="shared" si="36"/>
        <v>0</v>
      </c>
      <c r="BH190" s="140">
        <f t="shared" si="37"/>
        <v>0</v>
      </c>
      <c r="BI190" s="140">
        <f t="shared" si="38"/>
        <v>0</v>
      </c>
      <c r="BJ190" s="13" t="s">
        <v>107</v>
      </c>
      <c r="BK190" s="140">
        <f t="shared" si="39"/>
        <v>0</v>
      </c>
      <c r="BL190" s="13" t="s">
        <v>106</v>
      </c>
      <c r="BM190" s="226" t="s">
        <v>541</v>
      </c>
    </row>
    <row r="191" spans="2:65" s="1" customFormat="1" ht="24.25" customHeight="1" x14ac:dyDescent="0.25">
      <c r="B191" s="127"/>
      <c r="C191" s="217">
        <v>52</v>
      </c>
      <c r="D191" s="217" t="s">
        <v>104</v>
      </c>
      <c r="E191" s="218" t="s">
        <v>542</v>
      </c>
      <c r="F191" s="219" t="s">
        <v>543</v>
      </c>
      <c r="G191" s="220" t="s">
        <v>137</v>
      </c>
      <c r="H191" s="221">
        <v>84</v>
      </c>
      <c r="I191" s="222"/>
      <c r="J191" s="222">
        <f t="shared" si="30"/>
        <v>0</v>
      </c>
      <c r="K191" s="134"/>
      <c r="L191" s="25"/>
      <c r="M191" s="223" t="s">
        <v>1</v>
      </c>
      <c r="O191" s="224">
        <v>0.31556000000000001</v>
      </c>
      <c r="P191" s="224">
        <f t="shared" si="31"/>
        <v>26.50704</v>
      </c>
      <c r="Q191" s="224">
        <v>0</v>
      </c>
      <c r="R191" s="224">
        <f t="shared" si="32"/>
        <v>0</v>
      </c>
      <c r="S191" s="224">
        <v>1.7000000000000001E-2</v>
      </c>
      <c r="T191" s="225">
        <f t="shared" si="33"/>
        <v>1.4280000000000002</v>
      </c>
      <c r="AR191" s="226" t="s">
        <v>106</v>
      </c>
      <c r="AT191" s="226" t="s">
        <v>104</v>
      </c>
      <c r="AU191" s="226" t="s">
        <v>107</v>
      </c>
      <c r="AY191" s="13" t="s">
        <v>102</v>
      </c>
      <c r="BE191" s="140">
        <f t="shared" si="34"/>
        <v>0</v>
      </c>
      <c r="BF191" s="140">
        <f t="shared" si="35"/>
        <v>0</v>
      </c>
      <c r="BG191" s="140">
        <f t="shared" si="36"/>
        <v>0</v>
      </c>
      <c r="BH191" s="140">
        <f t="shared" si="37"/>
        <v>0</v>
      </c>
      <c r="BI191" s="140">
        <f t="shared" si="38"/>
        <v>0</v>
      </c>
      <c r="BJ191" s="13" t="s">
        <v>107</v>
      </c>
      <c r="BK191" s="140">
        <f t="shared" si="39"/>
        <v>0</v>
      </c>
      <c r="BL191" s="13" t="s">
        <v>106</v>
      </c>
      <c r="BM191" s="226" t="s">
        <v>544</v>
      </c>
    </row>
    <row r="192" spans="2:65" s="1" customFormat="1" ht="24.25" customHeight="1" x14ac:dyDescent="0.25">
      <c r="B192" s="127"/>
      <c r="C192" s="217">
        <v>53</v>
      </c>
      <c r="D192" s="217" t="s">
        <v>104</v>
      </c>
      <c r="E192" s="218" t="s">
        <v>545</v>
      </c>
      <c r="F192" s="219" t="s">
        <v>546</v>
      </c>
      <c r="G192" s="220" t="s">
        <v>137</v>
      </c>
      <c r="H192" s="221">
        <v>35</v>
      </c>
      <c r="I192" s="222"/>
      <c r="J192" s="222">
        <f t="shared" si="30"/>
        <v>0</v>
      </c>
      <c r="K192" s="134"/>
      <c r="L192" s="25"/>
      <c r="M192" s="223" t="s">
        <v>1</v>
      </c>
      <c r="O192" s="224">
        <v>6.6000000000000003E-2</v>
      </c>
      <c r="P192" s="224">
        <f t="shared" si="31"/>
        <v>2.31</v>
      </c>
      <c r="Q192" s="224">
        <v>3.0705699999999999E-3</v>
      </c>
      <c r="R192" s="224">
        <f t="shared" si="32"/>
        <v>0.10746994999999999</v>
      </c>
      <c r="S192" s="224">
        <v>0</v>
      </c>
      <c r="T192" s="225">
        <f t="shared" si="33"/>
        <v>0</v>
      </c>
      <c r="AR192" s="226" t="s">
        <v>106</v>
      </c>
      <c r="AT192" s="226" t="s">
        <v>104</v>
      </c>
      <c r="AU192" s="226" t="s">
        <v>107</v>
      </c>
      <c r="AY192" s="13" t="s">
        <v>102</v>
      </c>
      <c r="BE192" s="140">
        <f t="shared" si="34"/>
        <v>0</v>
      </c>
      <c r="BF192" s="140">
        <f t="shared" si="35"/>
        <v>0</v>
      </c>
      <c r="BG192" s="140">
        <f t="shared" si="36"/>
        <v>0</v>
      </c>
      <c r="BH192" s="140">
        <f t="shared" si="37"/>
        <v>0</v>
      </c>
      <c r="BI192" s="140">
        <f t="shared" si="38"/>
        <v>0</v>
      </c>
      <c r="BJ192" s="13" t="s">
        <v>107</v>
      </c>
      <c r="BK192" s="140">
        <f t="shared" si="39"/>
        <v>0</v>
      </c>
      <c r="BL192" s="13" t="s">
        <v>106</v>
      </c>
      <c r="BM192" s="226" t="s">
        <v>547</v>
      </c>
    </row>
    <row r="193" spans="2:65" s="1" customFormat="1" ht="24.25" customHeight="1" x14ac:dyDescent="0.25">
      <c r="B193" s="127"/>
      <c r="C193" s="217">
        <v>54</v>
      </c>
      <c r="D193" s="217" t="s">
        <v>104</v>
      </c>
      <c r="E193" s="218" t="s">
        <v>548</v>
      </c>
      <c r="F193" s="219" t="s">
        <v>549</v>
      </c>
      <c r="G193" s="220" t="s">
        <v>137</v>
      </c>
      <c r="H193" s="221">
        <v>105</v>
      </c>
      <c r="I193" s="222"/>
      <c r="J193" s="222">
        <f t="shared" si="30"/>
        <v>0</v>
      </c>
      <c r="K193" s="134"/>
      <c r="L193" s="25"/>
      <c r="M193" s="223" t="s">
        <v>1</v>
      </c>
      <c r="O193" s="224">
        <v>0.08</v>
      </c>
      <c r="P193" s="224">
        <f t="shared" si="31"/>
        <v>8.4</v>
      </c>
      <c r="Q193" s="224">
        <v>7.5805999999999998E-3</v>
      </c>
      <c r="R193" s="224">
        <f t="shared" si="32"/>
        <v>0.79596299999999998</v>
      </c>
      <c r="S193" s="224">
        <v>0</v>
      </c>
      <c r="T193" s="225">
        <f t="shared" si="33"/>
        <v>0</v>
      </c>
      <c r="AR193" s="226" t="s">
        <v>106</v>
      </c>
      <c r="AT193" s="226" t="s">
        <v>104</v>
      </c>
      <c r="AU193" s="226" t="s">
        <v>107</v>
      </c>
      <c r="AY193" s="13" t="s">
        <v>102</v>
      </c>
      <c r="BE193" s="140">
        <f t="shared" si="34"/>
        <v>0</v>
      </c>
      <c r="BF193" s="140">
        <f t="shared" si="35"/>
        <v>0</v>
      </c>
      <c r="BG193" s="140">
        <f t="shared" si="36"/>
        <v>0</v>
      </c>
      <c r="BH193" s="140">
        <f t="shared" si="37"/>
        <v>0</v>
      </c>
      <c r="BI193" s="140">
        <f t="shared" si="38"/>
        <v>0</v>
      </c>
      <c r="BJ193" s="13" t="s">
        <v>107</v>
      </c>
      <c r="BK193" s="140">
        <f t="shared" si="39"/>
        <v>0</v>
      </c>
      <c r="BL193" s="13" t="s">
        <v>106</v>
      </c>
      <c r="BM193" s="226" t="s">
        <v>550</v>
      </c>
    </row>
    <row r="194" spans="2:65" s="1" customFormat="1" ht="24.25" customHeight="1" x14ac:dyDescent="0.25">
      <c r="B194" s="127"/>
      <c r="C194" s="217">
        <v>55</v>
      </c>
      <c r="D194" s="217" t="s">
        <v>104</v>
      </c>
      <c r="E194" s="218" t="s">
        <v>551</v>
      </c>
      <c r="F194" s="219" t="s">
        <v>552</v>
      </c>
      <c r="G194" s="220" t="s">
        <v>137</v>
      </c>
      <c r="H194" s="221">
        <v>25</v>
      </c>
      <c r="I194" s="222"/>
      <c r="J194" s="222">
        <f t="shared" si="30"/>
        <v>0</v>
      </c>
      <c r="K194" s="134"/>
      <c r="L194" s="25"/>
      <c r="M194" s="223" t="s">
        <v>1</v>
      </c>
      <c r="O194" s="224">
        <v>8.6999999999999994E-2</v>
      </c>
      <c r="P194" s="224">
        <f t="shared" si="31"/>
        <v>2.1749999999999998</v>
      </c>
      <c r="Q194" s="224">
        <v>1.219718E-2</v>
      </c>
      <c r="R194" s="224">
        <f t="shared" si="32"/>
        <v>0.30492950000000002</v>
      </c>
      <c r="S194" s="224">
        <v>0</v>
      </c>
      <c r="T194" s="225">
        <f t="shared" si="33"/>
        <v>0</v>
      </c>
      <c r="AR194" s="226" t="s">
        <v>106</v>
      </c>
      <c r="AT194" s="226" t="s">
        <v>104</v>
      </c>
      <c r="AU194" s="226" t="s">
        <v>107</v>
      </c>
      <c r="AY194" s="13" t="s">
        <v>102</v>
      </c>
      <c r="BE194" s="140">
        <f t="shared" si="34"/>
        <v>0</v>
      </c>
      <c r="BF194" s="140">
        <f t="shared" si="35"/>
        <v>0</v>
      </c>
      <c r="BG194" s="140">
        <f t="shared" si="36"/>
        <v>0</v>
      </c>
      <c r="BH194" s="140">
        <f t="shared" si="37"/>
        <v>0</v>
      </c>
      <c r="BI194" s="140">
        <f t="shared" si="38"/>
        <v>0</v>
      </c>
      <c r="BJ194" s="13" t="s">
        <v>107</v>
      </c>
      <c r="BK194" s="140">
        <f t="shared" si="39"/>
        <v>0</v>
      </c>
      <c r="BL194" s="13" t="s">
        <v>106</v>
      </c>
      <c r="BM194" s="226" t="s">
        <v>553</v>
      </c>
    </row>
    <row r="195" spans="2:65" s="1" customFormat="1" ht="24.25" customHeight="1" x14ac:dyDescent="0.25">
      <c r="B195" s="127"/>
      <c r="C195" s="217">
        <v>56</v>
      </c>
      <c r="D195" s="217" t="s">
        <v>104</v>
      </c>
      <c r="E195" s="218" t="s">
        <v>554</v>
      </c>
      <c r="F195" s="219" t="s">
        <v>555</v>
      </c>
      <c r="G195" s="220" t="s">
        <v>137</v>
      </c>
      <c r="H195" s="221">
        <v>6</v>
      </c>
      <c r="I195" s="222"/>
      <c r="J195" s="222">
        <f t="shared" si="30"/>
        <v>0</v>
      </c>
      <c r="K195" s="134"/>
      <c r="L195" s="25"/>
      <c r="M195" s="223" t="s">
        <v>1</v>
      </c>
      <c r="O195" s="224">
        <v>0.1343</v>
      </c>
      <c r="P195" s="224">
        <f t="shared" si="31"/>
        <v>0.80580000000000007</v>
      </c>
      <c r="Q195" s="224">
        <v>3.199511E-2</v>
      </c>
      <c r="R195" s="224">
        <f t="shared" si="32"/>
        <v>0.19197066000000002</v>
      </c>
      <c r="S195" s="224">
        <v>0</v>
      </c>
      <c r="T195" s="225">
        <f t="shared" si="33"/>
        <v>0</v>
      </c>
      <c r="AR195" s="226" t="s">
        <v>106</v>
      </c>
      <c r="AT195" s="226" t="s">
        <v>104</v>
      </c>
      <c r="AU195" s="226" t="s">
        <v>107</v>
      </c>
      <c r="AY195" s="13" t="s">
        <v>102</v>
      </c>
      <c r="BE195" s="140">
        <f t="shared" si="34"/>
        <v>0</v>
      </c>
      <c r="BF195" s="140">
        <f t="shared" si="35"/>
        <v>0</v>
      </c>
      <c r="BG195" s="140">
        <f t="shared" si="36"/>
        <v>0</v>
      </c>
      <c r="BH195" s="140">
        <f t="shared" si="37"/>
        <v>0</v>
      </c>
      <c r="BI195" s="140">
        <f t="shared" si="38"/>
        <v>0</v>
      </c>
      <c r="BJ195" s="13" t="s">
        <v>107</v>
      </c>
      <c r="BK195" s="140">
        <f t="shared" si="39"/>
        <v>0</v>
      </c>
      <c r="BL195" s="13" t="s">
        <v>106</v>
      </c>
      <c r="BM195" s="226" t="s">
        <v>556</v>
      </c>
    </row>
    <row r="196" spans="2:65" s="1" customFormat="1" ht="24.25" customHeight="1" x14ac:dyDescent="0.25">
      <c r="B196" s="127"/>
      <c r="C196" s="217">
        <v>57</v>
      </c>
      <c r="D196" s="217" t="s">
        <v>104</v>
      </c>
      <c r="E196" s="218" t="s">
        <v>557</v>
      </c>
      <c r="F196" s="219" t="s">
        <v>558</v>
      </c>
      <c r="G196" s="220" t="s">
        <v>105</v>
      </c>
      <c r="H196" s="221">
        <v>19</v>
      </c>
      <c r="I196" s="222"/>
      <c r="J196" s="222">
        <f t="shared" si="30"/>
        <v>0</v>
      </c>
      <c r="K196" s="134"/>
      <c r="L196" s="25"/>
      <c r="M196" s="223" t="s">
        <v>1</v>
      </c>
      <c r="O196" s="224">
        <v>0.495</v>
      </c>
      <c r="P196" s="224">
        <f t="shared" si="31"/>
        <v>9.4049999999999994</v>
      </c>
      <c r="Q196" s="224">
        <v>0</v>
      </c>
      <c r="R196" s="224">
        <f t="shared" si="32"/>
        <v>0</v>
      </c>
      <c r="S196" s="224">
        <v>0</v>
      </c>
      <c r="T196" s="225">
        <f t="shared" si="33"/>
        <v>0</v>
      </c>
      <c r="AR196" s="226" t="s">
        <v>106</v>
      </c>
      <c r="AT196" s="226" t="s">
        <v>104</v>
      </c>
      <c r="AU196" s="226" t="s">
        <v>107</v>
      </c>
      <c r="AY196" s="13" t="s">
        <v>102</v>
      </c>
      <c r="BE196" s="140">
        <f t="shared" si="34"/>
        <v>0</v>
      </c>
      <c r="BF196" s="140">
        <f t="shared" si="35"/>
        <v>0</v>
      </c>
      <c r="BG196" s="140">
        <f t="shared" si="36"/>
        <v>0</v>
      </c>
      <c r="BH196" s="140">
        <f t="shared" si="37"/>
        <v>0</v>
      </c>
      <c r="BI196" s="140">
        <f t="shared" si="38"/>
        <v>0</v>
      </c>
      <c r="BJ196" s="13" t="s">
        <v>107</v>
      </c>
      <c r="BK196" s="140">
        <f t="shared" si="39"/>
        <v>0</v>
      </c>
      <c r="BL196" s="13" t="s">
        <v>106</v>
      </c>
      <c r="BM196" s="226" t="s">
        <v>559</v>
      </c>
    </row>
    <row r="197" spans="2:65" s="1" customFormat="1" ht="24.25" customHeight="1" x14ac:dyDescent="0.25">
      <c r="B197" s="127"/>
      <c r="C197" s="227">
        <v>58</v>
      </c>
      <c r="D197" s="227" t="s">
        <v>143</v>
      </c>
      <c r="E197" s="228" t="s">
        <v>560</v>
      </c>
      <c r="F197" s="229" t="s">
        <v>561</v>
      </c>
      <c r="G197" s="230" t="s">
        <v>105</v>
      </c>
      <c r="H197" s="231">
        <v>19</v>
      </c>
      <c r="I197" s="232"/>
      <c r="J197" s="232">
        <f t="shared" si="30"/>
        <v>0</v>
      </c>
      <c r="K197" s="233"/>
      <c r="L197" s="234"/>
      <c r="M197" s="235" t="s">
        <v>1</v>
      </c>
      <c r="O197" s="224">
        <v>0</v>
      </c>
      <c r="P197" s="224">
        <f t="shared" si="31"/>
        <v>0</v>
      </c>
      <c r="Q197" s="224">
        <v>2.0999999999999999E-3</v>
      </c>
      <c r="R197" s="224">
        <f t="shared" si="32"/>
        <v>3.9899999999999998E-2</v>
      </c>
      <c r="S197" s="224">
        <v>0</v>
      </c>
      <c r="T197" s="225">
        <f t="shared" si="33"/>
        <v>0</v>
      </c>
      <c r="AR197" s="226" t="s">
        <v>116</v>
      </c>
      <c r="AT197" s="226" t="s">
        <v>143</v>
      </c>
      <c r="AU197" s="226" t="s">
        <v>107</v>
      </c>
      <c r="AY197" s="13" t="s">
        <v>102</v>
      </c>
      <c r="BE197" s="140">
        <f t="shared" si="34"/>
        <v>0</v>
      </c>
      <c r="BF197" s="140">
        <f t="shared" si="35"/>
        <v>0</v>
      </c>
      <c r="BG197" s="140">
        <f t="shared" si="36"/>
        <v>0</v>
      </c>
      <c r="BH197" s="140">
        <f t="shared" si="37"/>
        <v>0</v>
      </c>
      <c r="BI197" s="140">
        <f t="shared" si="38"/>
        <v>0</v>
      </c>
      <c r="BJ197" s="13" t="s">
        <v>107</v>
      </c>
      <c r="BK197" s="140">
        <f t="shared" si="39"/>
        <v>0</v>
      </c>
      <c r="BL197" s="13" t="s">
        <v>106</v>
      </c>
      <c r="BM197" s="226" t="s">
        <v>562</v>
      </c>
    </row>
    <row r="198" spans="2:65" s="1" customFormat="1" ht="24.25" customHeight="1" x14ac:dyDescent="0.25">
      <c r="B198" s="127"/>
      <c r="C198" s="217">
        <v>59</v>
      </c>
      <c r="D198" s="217" t="s">
        <v>104</v>
      </c>
      <c r="E198" s="218" t="s">
        <v>563</v>
      </c>
      <c r="F198" s="219" t="s">
        <v>564</v>
      </c>
      <c r="G198" s="220" t="s">
        <v>105</v>
      </c>
      <c r="H198" s="221">
        <v>10</v>
      </c>
      <c r="I198" s="222"/>
      <c r="J198" s="222">
        <f t="shared" si="30"/>
        <v>0</v>
      </c>
      <c r="K198" s="134"/>
      <c r="L198" s="25"/>
      <c r="M198" s="223" t="s">
        <v>1</v>
      </c>
      <c r="O198" s="224">
        <v>0.54</v>
      </c>
      <c r="P198" s="224">
        <f t="shared" si="31"/>
        <v>5.4</v>
      </c>
      <c r="Q198" s="224">
        <v>0</v>
      </c>
      <c r="R198" s="224">
        <f t="shared" si="32"/>
        <v>0</v>
      </c>
      <c r="S198" s="224">
        <v>0</v>
      </c>
      <c r="T198" s="225">
        <f t="shared" si="33"/>
        <v>0</v>
      </c>
      <c r="AR198" s="226" t="s">
        <v>106</v>
      </c>
      <c r="AT198" s="226" t="s">
        <v>104</v>
      </c>
      <c r="AU198" s="226" t="s">
        <v>107</v>
      </c>
      <c r="AY198" s="13" t="s">
        <v>102</v>
      </c>
      <c r="BE198" s="140">
        <f t="shared" si="34"/>
        <v>0</v>
      </c>
      <c r="BF198" s="140">
        <f t="shared" si="35"/>
        <v>0</v>
      </c>
      <c r="BG198" s="140">
        <f t="shared" si="36"/>
        <v>0</v>
      </c>
      <c r="BH198" s="140">
        <f t="shared" si="37"/>
        <v>0</v>
      </c>
      <c r="BI198" s="140">
        <f t="shared" si="38"/>
        <v>0</v>
      </c>
      <c r="BJ198" s="13" t="s">
        <v>107</v>
      </c>
      <c r="BK198" s="140">
        <f t="shared" si="39"/>
        <v>0</v>
      </c>
      <c r="BL198" s="13" t="s">
        <v>106</v>
      </c>
      <c r="BM198" s="226" t="s">
        <v>565</v>
      </c>
    </row>
    <row r="199" spans="2:65" s="1" customFormat="1" ht="24.25" customHeight="1" x14ac:dyDescent="0.25">
      <c r="B199" s="127"/>
      <c r="C199" s="227">
        <v>60</v>
      </c>
      <c r="D199" s="227" t="s">
        <v>143</v>
      </c>
      <c r="E199" s="228" t="s">
        <v>566</v>
      </c>
      <c r="F199" s="229" t="s">
        <v>567</v>
      </c>
      <c r="G199" s="230" t="s">
        <v>105</v>
      </c>
      <c r="H199" s="231">
        <v>2</v>
      </c>
      <c r="I199" s="232"/>
      <c r="J199" s="232">
        <f t="shared" si="30"/>
        <v>0</v>
      </c>
      <c r="K199" s="233"/>
      <c r="L199" s="234"/>
      <c r="M199" s="235" t="s">
        <v>1</v>
      </c>
      <c r="O199" s="224">
        <v>0</v>
      </c>
      <c r="P199" s="224">
        <f t="shared" si="31"/>
        <v>0</v>
      </c>
      <c r="Q199" s="224">
        <v>2.7999999999999998E-4</v>
      </c>
      <c r="R199" s="224">
        <f t="shared" si="32"/>
        <v>5.5999999999999995E-4</v>
      </c>
      <c r="S199" s="224">
        <v>0</v>
      </c>
      <c r="T199" s="225">
        <f t="shared" si="33"/>
        <v>0</v>
      </c>
      <c r="AR199" s="226" t="s">
        <v>116</v>
      </c>
      <c r="AT199" s="226" t="s">
        <v>143</v>
      </c>
      <c r="AU199" s="226" t="s">
        <v>107</v>
      </c>
      <c r="AY199" s="13" t="s">
        <v>102</v>
      </c>
      <c r="BE199" s="140">
        <f t="shared" si="34"/>
        <v>0</v>
      </c>
      <c r="BF199" s="140">
        <f t="shared" si="35"/>
        <v>0</v>
      </c>
      <c r="BG199" s="140">
        <f t="shared" si="36"/>
        <v>0</v>
      </c>
      <c r="BH199" s="140">
        <f t="shared" si="37"/>
        <v>0</v>
      </c>
      <c r="BI199" s="140">
        <f t="shared" si="38"/>
        <v>0</v>
      </c>
      <c r="BJ199" s="13" t="s">
        <v>107</v>
      </c>
      <c r="BK199" s="140">
        <f t="shared" si="39"/>
        <v>0</v>
      </c>
      <c r="BL199" s="13" t="s">
        <v>106</v>
      </c>
      <c r="BM199" s="226" t="s">
        <v>568</v>
      </c>
    </row>
    <row r="200" spans="2:65" s="1" customFormat="1" ht="24.25" customHeight="1" x14ac:dyDescent="0.25">
      <c r="B200" s="127"/>
      <c r="C200" s="227">
        <v>61</v>
      </c>
      <c r="D200" s="227" t="s">
        <v>143</v>
      </c>
      <c r="E200" s="228" t="s">
        <v>569</v>
      </c>
      <c r="F200" s="229" t="s">
        <v>570</v>
      </c>
      <c r="G200" s="230" t="s">
        <v>105</v>
      </c>
      <c r="H200" s="231">
        <v>2</v>
      </c>
      <c r="I200" s="232"/>
      <c r="J200" s="232">
        <f t="shared" si="30"/>
        <v>0</v>
      </c>
      <c r="K200" s="233"/>
      <c r="L200" s="234"/>
      <c r="M200" s="235" t="s">
        <v>1</v>
      </c>
      <c r="O200" s="224">
        <v>0</v>
      </c>
      <c r="P200" s="224">
        <f t="shared" si="31"/>
        <v>0</v>
      </c>
      <c r="Q200" s="224">
        <v>1.5E-3</v>
      </c>
      <c r="R200" s="224">
        <f t="shared" si="32"/>
        <v>3.0000000000000001E-3</v>
      </c>
      <c r="S200" s="224">
        <v>0</v>
      </c>
      <c r="T200" s="225">
        <f t="shared" si="33"/>
        <v>0</v>
      </c>
      <c r="AR200" s="226" t="s">
        <v>116</v>
      </c>
      <c r="AT200" s="226" t="s">
        <v>143</v>
      </c>
      <c r="AU200" s="226" t="s">
        <v>107</v>
      </c>
      <c r="AY200" s="13" t="s">
        <v>102</v>
      </c>
      <c r="BE200" s="140">
        <f t="shared" si="34"/>
        <v>0</v>
      </c>
      <c r="BF200" s="140">
        <f t="shared" si="35"/>
        <v>0</v>
      </c>
      <c r="BG200" s="140">
        <f t="shared" si="36"/>
        <v>0</v>
      </c>
      <c r="BH200" s="140">
        <f t="shared" si="37"/>
        <v>0</v>
      </c>
      <c r="BI200" s="140">
        <f t="shared" si="38"/>
        <v>0</v>
      </c>
      <c r="BJ200" s="13" t="s">
        <v>107</v>
      </c>
      <c r="BK200" s="140">
        <f t="shared" si="39"/>
        <v>0</v>
      </c>
      <c r="BL200" s="13" t="s">
        <v>106</v>
      </c>
      <c r="BM200" s="226" t="s">
        <v>571</v>
      </c>
    </row>
    <row r="201" spans="2:65" s="1" customFormat="1" ht="33" customHeight="1" x14ac:dyDescent="0.25">
      <c r="B201" s="127"/>
      <c r="C201" s="227">
        <v>62</v>
      </c>
      <c r="D201" s="227" t="s">
        <v>143</v>
      </c>
      <c r="E201" s="228" t="s">
        <v>572</v>
      </c>
      <c r="F201" s="229" t="s">
        <v>573</v>
      </c>
      <c r="G201" s="230" t="s">
        <v>105</v>
      </c>
      <c r="H201" s="231">
        <v>1</v>
      </c>
      <c r="I201" s="232"/>
      <c r="J201" s="232">
        <f t="shared" si="30"/>
        <v>0</v>
      </c>
      <c r="K201" s="233"/>
      <c r="L201" s="234"/>
      <c r="M201" s="235" t="s">
        <v>1</v>
      </c>
      <c r="O201" s="224">
        <v>0</v>
      </c>
      <c r="P201" s="224">
        <f t="shared" si="31"/>
        <v>0</v>
      </c>
      <c r="Q201" s="224">
        <v>7.5000000000000002E-4</v>
      </c>
      <c r="R201" s="224">
        <f t="shared" si="32"/>
        <v>7.5000000000000002E-4</v>
      </c>
      <c r="S201" s="224">
        <v>0</v>
      </c>
      <c r="T201" s="225">
        <f t="shared" si="33"/>
        <v>0</v>
      </c>
      <c r="AR201" s="226" t="s">
        <v>116</v>
      </c>
      <c r="AT201" s="226" t="s">
        <v>143</v>
      </c>
      <c r="AU201" s="226" t="s">
        <v>107</v>
      </c>
      <c r="AY201" s="13" t="s">
        <v>102</v>
      </c>
      <c r="BE201" s="140">
        <f t="shared" si="34"/>
        <v>0</v>
      </c>
      <c r="BF201" s="140">
        <f t="shared" si="35"/>
        <v>0</v>
      </c>
      <c r="BG201" s="140">
        <f t="shared" si="36"/>
        <v>0</v>
      </c>
      <c r="BH201" s="140">
        <f t="shared" si="37"/>
        <v>0</v>
      </c>
      <c r="BI201" s="140">
        <f t="shared" si="38"/>
        <v>0</v>
      </c>
      <c r="BJ201" s="13" t="s">
        <v>107</v>
      </c>
      <c r="BK201" s="140">
        <f t="shared" si="39"/>
        <v>0</v>
      </c>
      <c r="BL201" s="13" t="s">
        <v>106</v>
      </c>
      <c r="BM201" s="226" t="s">
        <v>574</v>
      </c>
    </row>
    <row r="202" spans="2:65" s="1" customFormat="1" ht="24.25" customHeight="1" x14ac:dyDescent="0.25">
      <c r="B202" s="127"/>
      <c r="C202" s="227">
        <v>63</v>
      </c>
      <c r="D202" s="227" t="s">
        <v>143</v>
      </c>
      <c r="E202" s="228" t="s">
        <v>575</v>
      </c>
      <c r="F202" s="229" t="s">
        <v>576</v>
      </c>
      <c r="G202" s="230" t="s">
        <v>105</v>
      </c>
      <c r="H202" s="231">
        <v>5</v>
      </c>
      <c r="I202" s="232"/>
      <c r="J202" s="232">
        <f t="shared" si="30"/>
        <v>0</v>
      </c>
      <c r="K202" s="233"/>
      <c r="L202" s="234"/>
      <c r="M202" s="235" t="s">
        <v>1</v>
      </c>
      <c r="O202" s="224">
        <v>0</v>
      </c>
      <c r="P202" s="224">
        <f t="shared" si="31"/>
        <v>0</v>
      </c>
      <c r="Q202" s="224">
        <v>9.2000000000000003E-4</v>
      </c>
      <c r="R202" s="224">
        <f t="shared" si="32"/>
        <v>4.5999999999999999E-3</v>
      </c>
      <c r="S202" s="224">
        <v>0</v>
      </c>
      <c r="T202" s="225">
        <f t="shared" si="33"/>
        <v>0</v>
      </c>
      <c r="AR202" s="226" t="s">
        <v>116</v>
      </c>
      <c r="AT202" s="226" t="s">
        <v>143</v>
      </c>
      <c r="AU202" s="226" t="s">
        <v>107</v>
      </c>
      <c r="AY202" s="13" t="s">
        <v>102</v>
      </c>
      <c r="BE202" s="140">
        <f t="shared" si="34"/>
        <v>0</v>
      </c>
      <c r="BF202" s="140">
        <f t="shared" si="35"/>
        <v>0</v>
      </c>
      <c r="BG202" s="140">
        <f t="shared" si="36"/>
        <v>0</v>
      </c>
      <c r="BH202" s="140">
        <f t="shared" si="37"/>
        <v>0</v>
      </c>
      <c r="BI202" s="140">
        <f t="shared" si="38"/>
        <v>0</v>
      </c>
      <c r="BJ202" s="13" t="s">
        <v>107</v>
      </c>
      <c r="BK202" s="140">
        <f t="shared" si="39"/>
        <v>0</v>
      </c>
      <c r="BL202" s="13" t="s">
        <v>106</v>
      </c>
      <c r="BM202" s="226" t="s">
        <v>577</v>
      </c>
    </row>
    <row r="203" spans="2:65" s="1" customFormat="1" ht="24.25" customHeight="1" x14ac:dyDescent="0.25">
      <c r="B203" s="127"/>
      <c r="C203" s="217">
        <v>64</v>
      </c>
      <c r="D203" s="217" t="s">
        <v>104</v>
      </c>
      <c r="E203" s="218" t="s">
        <v>578</v>
      </c>
      <c r="F203" s="219" t="s">
        <v>579</v>
      </c>
      <c r="G203" s="220" t="s">
        <v>105</v>
      </c>
      <c r="H203" s="221">
        <v>52</v>
      </c>
      <c r="I203" s="222"/>
      <c r="J203" s="222">
        <f t="shared" si="30"/>
        <v>0</v>
      </c>
      <c r="K203" s="134"/>
      <c r="L203" s="25"/>
      <c r="M203" s="223" t="s">
        <v>1</v>
      </c>
      <c r="O203" s="224">
        <v>0.51600000000000001</v>
      </c>
      <c r="P203" s="224">
        <f t="shared" si="31"/>
        <v>26.832000000000001</v>
      </c>
      <c r="Q203" s="224">
        <v>0</v>
      </c>
      <c r="R203" s="224">
        <f t="shared" si="32"/>
        <v>0</v>
      </c>
      <c r="S203" s="224">
        <v>0</v>
      </c>
      <c r="T203" s="225">
        <f t="shared" si="33"/>
        <v>0</v>
      </c>
      <c r="AR203" s="226" t="s">
        <v>106</v>
      </c>
      <c r="AT203" s="226" t="s">
        <v>104</v>
      </c>
      <c r="AU203" s="226" t="s">
        <v>107</v>
      </c>
      <c r="AY203" s="13" t="s">
        <v>102</v>
      </c>
      <c r="BE203" s="140">
        <f t="shared" si="34"/>
        <v>0</v>
      </c>
      <c r="BF203" s="140">
        <f t="shared" si="35"/>
        <v>0</v>
      </c>
      <c r="BG203" s="140">
        <f t="shared" si="36"/>
        <v>0</v>
      </c>
      <c r="BH203" s="140">
        <f t="shared" si="37"/>
        <v>0</v>
      </c>
      <c r="BI203" s="140">
        <f t="shared" si="38"/>
        <v>0</v>
      </c>
      <c r="BJ203" s="13" t="s">
        <v>107</v>
      </c>
      <c r="BK203" s="140">
        <f t="shared" si="39"/>
        <v>0</v>
      </c>
      <c r="BL203" s="13" t="s">
        <v>106</v>
      </c>
      <c r="BM203" s="226" t="s">
        <v>580</v>
      </c>
    </row>
    <row r="204" spans="2:65" s="1" customFormat="1" ht="24.25" customHeight="1" x14ac:dyDescent="0.25">
      <c r="B204" s="127"/>
      <c r="C204" s="227">
        <v>65</v>
      </c>
      <c r="D204" s="227" t="s">
        <v>143</v>
      </c>
      <c r="E204" s="228" t="s">
        <v>581</v>
      </c>
      <c r="F204" s="229" t="s">
        <v>582</v>
      </c>
      <c r="G204" s="230" t="s">
        <v>105</v>
      </c>
      <c r="H204" s="231">
        <v>8</v>
      </c>
      <c r="I204" s="232"/>
      <c r="J204" s="232">
        <f t="shared" si="30"/>
        <v>0</v>
      </c>
      <c r="K204" s="233"/>
      <c r="L204" s="234"/>
      <c r="M204" s="235" t="s">
        <v>1</v>
      </c>
      <c r="O204" s="224">
        <v>0</v>
      </c>
      <c r="P204" s="224">
        <f t="shared" si="31"/>
        <v>0</v>
      </c>
      <c r="Q204" s="224">
        <v>2.5400000000000002E-3</v>
      </c>
      <c r="R204" s="224">
        <f t="shared" si="32"/>
        <v>2.0320000000000001E-2</v>
      </c>
      <c r="S204" s="224">
        <v>0</v>
      </c>
      <c r="T204" s="225">
        <f t="shared" si="33"/>
        <v>0</v>
      </c>
      <c r="AR204" s="226" t="s">
        <v>116</v>
      </c>
      <c r="AT204" s="226" t="s">
        <v>143</v>
      </c>
      <c r="AU204" s="226" t="s">
        <v>107</v>
      </c>
      <c r="AY204" s="13" t="s">
        <v>102</v>
      </c>
      <c r="BE204" s="140">
        <f t="shared" si="34"/>
        <v>0</v>
      </c>
      <c r="BF204" s="140">
        <f t="shared" si="35"/>
        <v>0</v>
      </c>
      <c r="BG204" s="140">
        <f t="shared" si="36"/>
        <v>0</v>
      </c>
      <c r="BH204" s="140">
        <f t="shared" si="37"/>
        <v>0</v>
      </c>
      <c r="BI204" s="140">
        <f t="shared" si="38"/>
        <v>0</v>
      </c>
      <c r="BJ204" s="13" t="s">
        <v>107</v>
      </c>
      <c r="BK204" s="140">
        <f t="shared" si="39"/>
        <v>0</v>
      </c>
      <c r="BL204" s="13" t="s">
        <v>106</v>
      </c>
      <c r="BM204" s="226" t="s">
        <v>583</v>
      </c>
    </row>
    <row r="205" spans="2:65" s="1" customFormat="1" ht="24.25" customHeight="1" x14ac:dyDescent="0.25">
      <c r="B205" s="127"/>
      <c r="C205" s="227">
        <v>66</v>
      </c>
      <c r="D205" s="227" t="s">
        <v>143</v>
      </c>
      <c r="E205" s="228" t="s">
        <v>584</v>
      </c>
      <c r="F205" s="229" t="s">
        <v>585</v>
      </c>
      <c r="G205" s="230" t="s">
        <v>105</v>
      </c>
      <c r="H205" s="231">
        <v>19</v>
      </c>
      <c r="I205" s="232"/>
      <c r="J205" s="232">
        <f t="shared" si="30"/>
        <v>0</v>
      </c>
      <c r="K205" s="233"/>
      <c r="L205" s="234"/>
      <c r="M205" s="235" t="s">
        <v>1</v>
      </c>
      <c r="O205" s="224">
        <v>0</v>
      </c>
      <c r="P205" s="224">
        <f t="shared" si="31"/>
        <v>0</v>
      </c>
      <c r="Q205" s="224">
        <v>7.2000000000000005E-4</v>
      </c>
      <c r="R205" s="224">
        <f t="shared" si="32"/>
        <v>1.3680000000000001E-2</v>
      </c>
      <c r="S205" s="224">
        <v>0</v>
      </c>
      <c r="T205" s="225">
        <f t="shared" si="33"/>
        <v>0</v>
      </c>
      <c r="AR205" s="226" t="s">
        <v>116</v>
      </c>
      <c r="AT205" s="226" t="s">
        <v>143</v>
      </c>
      <c r="AU205" s="226" t="s">
        <v>107</v>
      </c>
      <c r="AY205" s="13" t="s">
        <v>102</v>
      </c>
      <c r="BE205" s="140">
        <f t="shared" si="34"/>
        <v>0</v>
      </c>
      <c r="BF205" s="140">
        <f t="shared" si="35"/>
        <v>0</v>
      </c>
      <c r="BG205" s="140">
        <f t="shared" si="36"/>
        <v>0</v>
      </c>
      <c r="BH205" s="140">
        <f t="shared" si="37"/>
        <v>0</v>
      </c>
      <c r="BI205" s="140">
        <f t="shared" si="38"/>
        <v>0</v>
      </c>
      <c r="BJ205" s="13" t="s">
        <v>107</v>
      </c>
      <c r="BK205" s="140">
        <f t="shared" si="39"/>
        <v>0</v>
      </c>
      <c r="BL205" s="13" t="s">
        <v>106</v>
      </c>
      <c r="BM205" s="226" t="s">
        <v>586</v>
      </c>
    </row>
    <row r="206" spans="2:65" s="1" customFormat="1" ht="24.25" customHeight="1" x14ac:dyDescent="0.25">
      <c r="B206" s="127"/>
      <c r="C206" s="227">
        <v>67</v>
      </c>
      <c r="D206" s="227" t="s">
        <v>143</v>
      </c>
      <c r="E206" s="228" t="s">
        <v>587</v>
      </c>
      <c r="F206" s="229" t="s">
        <v>588</v>
      </c>
      <c r="G206" s="230" t="s">
        <v>105</v>
      </c>
      <c r="H206" s="231">
        <v>19</v>
      </c>
      <c r="I206" s="232"/>
      <c r="J206" s="232">
        <f t="shared" si="30"/>
        <v>0</v>
      </c>
      <c r="K206" s="233"/>
      <c r="L206" s="234"/>
      <c r="M206" s="235" t="s">
        <v>1</v>
      </c>
      <c r="O206" s="224">
        <v>0</v>
      </c>
      <c r="P206" s="224">
        <f t="shared" si="31"/>
        <v>0</v>
      </c>
      <c r="Q206" s="224">
        <v>5.9999999999999995E-4</v>
      </c>
      <c r="R206" s="224">
        <f t="shared" si="32"/>
        <v>1.1399999999999999E-2</v>
      </c>
      <c r="S206" s="224">
        <v>0</v>
      </c>
      <c r="T206" s="225">
        <f t="shared" si="33"/>
        <v>0</v>
      </c>
      <c r="AR206" s="226" t="s">
        <v>116</v>
      </c>
      <c r="AT206" s="226" t="s">
        <v>143</v>
      </c>
      <c r="AU206" s="226" t="s">
        <v>107</v>
      </c>
      <c r="AY206" s="13" t="s">
        <v>102</v>
      </c>
      <c r="BE206" s="140">
        <f t="shared" si="34"/>
        <v>0</v>
      </c>
      <c r="BF206" s="140">
        <f t="shared" si="35"/>
        <v>0</v>
      </c>
      <c r="BG206" s="140">
        <f t="shared" si="36"/>
        <v>0</v>
      </c>
      <c r="BH206" s="140">
        <f t="shared" si="37"/>
        <v>0</v>
      </c>
      <c r="BI206" s="140">
        <f t="shared" si="38"/>
        <v>0</v>
      </c>
      <c r="BJ206" s="13" t="s">
        <v>107</v>
      </c>
      <c r="BK206" s="140">
        <f t="shared" si="39"/>
        <v>0</v>
      </c>
      <c r="BL206" s="13" t="s">
        <v>106</v>
      </c>
      <c r="BM206" s="226" t="s">
        <v>589</v>
      </c>
    </row>
    <row r="207" spans="2:65" s="1" customFormat="1" ht="24.25" customHeight="1" x14ac:dyDescent="0.25">
      <c r="B207" s="127"/>
      <c r="C207" s="227">
        <v>68</v>
      </c>
      <c r="D207" s="227" t="s">
        <v>143</v>
      </c>
      <c r="E207" s="228" t="s">
        <v>590</v>
      </c>
      <c r="F207" s="229" t="s">
        <v>591</v>
      </c>
      <c r="G207" s="230" t="s">
        <v>105</v>
      </c>
      <c r="H207" s="231">
        <v>6</v>
      </c>
      <c r="I207" s="232"/>
      <c r="J207" s="232">
        <f t="shared" si="30"/>
        <v>0</v>
      </c>
      <c r="K207" s="233"/>
      <c r="L207" s="234"/>
      <c r="M207" s="235" t="s">
        <v>1</v>
      </c>
      <c r="O207" s="224">
        <v>0</v>
      </c>
      <c r="P207" s="224">
        <f t="shared" si="31"/>
        <v>0</v>
      </c>
      <c r="Q207" s="224">
        <v>1.08E-3</v>
      </c>
      <c r="R207" s="224">
        <f t="shared" si="32"/>
        <v>6.4799999999999996E-3</v>
      </c>
      <c r="S207" s="224">
        <v>0</v>
      </c>
      <c r="T207" s="225">
        <f t="shared" si="33"/>
        <v>0</v>
      </c>
      <c r="AR207" s="226" t="s">
        <v>116</v>
      </c>
      <c r="AT207" s="226" t="s">
        <v>143</v>
      </c>
      <c r="AU207" s="226" t="s">
        <v>107</v>
      </c>
      <c r="AY207" s="13" t="s">
        <v>102</v>
      </c>
      <c r="BE207" s="140">
        <f t="shared" si="34"/>
        <v>0</v>
      </c>
      <c r="BF207" s="140">
        <f t="shared" si="35"/>
        <v>0</v>
      </c>
      <c r="BG207" s="140">
        <f t="shared" si="36"/>
        <v>0</v>
      </c>
      <c r="BH207" s="140">
        <f t="shared" si="37"/>
        <v>0</v>
      </c>
      <c r="BI207" s="140">
        <f t="shared" si="38"/>
        <v>0</v>
      </c>
      <c r="BJ207" s="13" t="s">
        <v>107</v>
      </c>
      <c r="BK207" s="140">
        <f t="shared" si="39"/>
        <v>0</v>
      </c>
      <c r="BL207" s="13" t="s">
        <v>106</v>
      </c>
      <c r="BM207" s="226" t="s">
        <v>592</v>
      </c>
    </row>
    <row r="208" spans="2:65" s="1" customFormat="1" ht="24.25" customHeight="1" x14ac:dyDescent="0.25">
      <c r="B208" s="127"/>
      <c r="C208" s="217">
        <v>69</v>
      </c>
      <c r="D208" s="217" t="s">
        <v>104</v>
      </c>
      <c r="E208" s="218" t="s">
        <v>593</v>
      </c>
      <c r="F208" s="219" t="s">
        <v>594</v>
      </c>
      <c r="G208" s="220" t="s">
        <v>105</v>
      </c>
      <c r="H208" s="221">
        <v>1</v>
      </c>
      <c r="I208" s="222"/>
      <c r="J208" s="222">
        <f t="shared" si="30"/>
        <v>0</v>
      </c>
      <c r="K208" s="134"/>
      <c r="L208" s="25"/>
      <c r="M208" s="223" t="s">
        <v>1</v>
      </c>
      <c r="O208" s="224">
        <v>0.36299999999999999</v>
      </c>
      <c r="P208" s="224">
        <f t="shared" si="31"/>
        <v>0.36299999999999999</v>
      </c>
      <c r="Q208" s="224">
        <v>2.0000000000000002E-5</v>
      </c>
      <c r="R208" s="224">
        <f t="shared" si="32"/>
        <v>2.0000000000000002E-5</v>
      </c>
      <c r="S208" s="224">
        <v>0</v>
      </c>
      <c r="T208" s="225">
        <f t="shared" si="33"/>
        <v>0</v>
      </c>
      <c r="AR208" s="226" t="s">
        <v>106</v>
      </c>
      <c r="AT208" s="226" t="s">
        <v>104</v>
      </c>
      <c r="AU208" s="226" t="s">
        <v>107</v>
      </c>
      <c r="AY208" s="13" t="s">
        <v>102</v>
      </c>
      <c r="BE208" s="140">
        <f t="shared" si="34"/>
        <v>0</v>
      </c>
      <c r="BF208" s="140">
        <f t="shared" si="35"/>
        <v>0</v>
      </c>
      <c r="BG208" s="140">
        <f t="shared" si="36"/>
        <v>0</v>
      </c>
      <c r="BH208" s="140">
        <f t="shared" si="37"/>
        <v>0</v>
      </c>
      <c r="BI208" s="140">
        <f t="shared" si="38"/>
        <v>0</v>
      </c>
      <c r="BJ208" s="13" t="s">
        <v>107</v>
      </c>
      <c r="BK208" s="140">
        <f t="shared" si="39"/>
        <v>0</v>
      </c>
      <c r="BL208" s="13" t="s">
        <v>106</v>
      </c>
      <c r="BM208" s="226" t="s">
        <v>595</v>
      </c>
    </row>
    <row r="209" spans="2:65" s="1" customFormat="1" ht="24.25" customHeight="1" x14ac:dyDescent="0.25">
      <c r="B209" s="127"/>
      <c r="C209" s="227">
        <v>70</v>
      </c>
      <c r="D209" s="227" t="s">
        <v>143</v>
      </c>
      <c r="E209" s="228" t="s">
        <v>596</v>
      </c>
      <c r="F209" s="229" t="s">
        <v>597</v>
      </c>
      <c r="G209" s="230" t="s">
        <v>105</v>
      </c>
      <c r="H209" s="231">
        <v>1</v>
      </c>
      <c r="I209" s="232"/>
      <c r="J209" s="232">
        <f t="shared" si="30"/>
        <v>0</v>
      </c>
      <c r="K209" s="233"/>
      <c r="L209" s="234"/>
      <c r="M209" s="235" t="s">
        <v>1</v>
      </c>
      <c r="O209" s="224">
        <v>0</v>
      </c>
      <c r="P209" s="224">
        <f t="shared" si="31"/>
        <v>0</v>
      </c>
      <c r="Q209" s="224">
        <v>4.0000000000000002E-4</v>
      </c>
      <c r="R209" s="224">
        <f t="shared" si="32"/>
        <v>4.0000000000000002E-4</v>
      </c>
      <c r="S209" s="224">
        <v>0</v>
      </c>
      <c r="T209" s="225">
        <f t="shared" si="33"/>
        <v>0</v>
      </c>
      <c r="AR209" s="226" t="s">
        <v>116</v>
      </c>
      <c r="AT209" s="226" t="s">
        <v>143</v>
      </c>
      <c r="AU209" s="226" t="s">
        <v>107</v>
      </c>
      <c r="AY209" s="13" t="s">
        <v>102</v>
      </c>
      <c r="BE209" s="140">
        <f t="shared" si="34"/>
        <v>0</v>
      </c>
      <c r="BF209" s="140">
        <f t="shared" si="35"/>
        <v>0</v>
      </c>
      <c r="BG209" s="140">
        <f t="shared" si="36"/>
        <v>0</v>
      </c>
      <c r="BH209" s="140">
        <f t="shared" si="37"/>
        <v>0</v>
      </c>
      <c r="BI209" s="140">
        <f t="shared" si="38"/>
        <v>0</v>
      </c>
      <c r="BJ209" s="13" t="s">
        <v>107</v>
      </c>
      <c r="BK209" s="140">
        <f t="shared" si="39"/>
        <v>0</v>
      </c>
      <c r="BL209" s="13" t="s">
        <v>106</v>
      </c>
      <c r="BM209" s="226" t="s">
        <v>598</v>
      </c>
    </row>
    <row r="210" spans="2:65" s="1" customFormat="1" ht="24.25" customHeight="1" x14ac:dyDescent="0.25">
      <c r="B210" s="127"/>
      <c r="C210" s="227">
        <v>71</v>
      </c>
      <c r="D210" s="227" t="s">
        <v>143</v>
      </c>
      <c r="E210" s="228" t="s">
        <v>599</v>
      </c>
      <c r="F210" s="229" t="s">
        <v>600</v>
      </c>
      <c r="G210" s="230" t="s">
        <v>105</v>
      </c>
      <c r="H210" s="231">
        <v>1</v>
      </c>
      <c r="I210" s="232"/>
      <c r="J210" s="232">
        <f t="shared" si="30"/>
        <v>0</v>
      </c>
      <c r="K210" s="233"/>
      <c r="L210" s="234"/>
      <c r="M210" s="235" t="s">
        <v>1</v>
      </c>
      <c r="O210" s="224">
        <v>0</v>
      </c>
      <c r="P210" s="224">
        <f t="shared" si="31"/>
        <v>0</v>
      </c>
      <c r="Q210" s="224">
        <v>2.9499999999999999E-3</v>
      </c>
      <c r="R210" s="224">
        <f t="shared" si="32"/>
        <v>2.9499999999999999E-3</v>
      </c>
      <c r="S210" s="224">
        <v>0</v>
      </c>
      <c r="T210" s="225">
        <f t="shared" si="33"/>
        <v>0</v>
      </c>
      <c r="AR210" s="226" t="s">
        <v>116</v>
      </c>
      <c r="AT210" s="226" t="s">
        <v>143</v>
      </c>
      <c r="AU210" s="226" t="s">
        <v>107</v>
      </c>
      <c r="AY210" s="13" t="s">
        <v>102</v>
      </c>
      <c r="BE210" s="140">
        <f t="shared" si="34"/>
        <v>0</v>
      </c>
      <c r="BF210" s="140">
        <f t="shared" si="35"/>
        <v>0</v>
      </c>
      <c r="BG210" s="140">
        <f t="shared" si="36"/>
        <v>0</v>
      </c>
      <c r="BH210" s="140">
        <f t="shared" si="37"/>
        <v>0</v>
      </c>
      <c r="BI210" s="140">
        <f t="shared" si="38"/>
        <v>0</v>
      </c>
      <c r="BJ210" s="13" t="s">
        <v>107</v>
      </c>
      <c r="BK210" s="140">
        <f t="shared" si="39"/>
        <v>0</v>
      </c>
      <c r="BL210" s="13" t="s">
        <v>106</v>
      </c>
      <c r="BM210" s="226" t="s">
        <v>601</v>
      </c>
    </row>
    <row r="211" spans="2:65" s="1" customFormat="1" ht="24.25" customHeight="1" x14ac:dyDescent="0.25">
      <c r="B211" s="127"/>
      <c r="C211" s="217">
        <v>72</v>
      </c>
      <c r="D211" s="217" t="s">
        <v>104</v>
      </c>
      <c r="E211" s="218" t="s">
        <v>602</v>
      </c>
      <c r="F211" s="219" t="s">
        <v>603</v>
      </c>
      <c r="G211" s="220" t="s">
        <v>105</v>
      </c>
      <c r="H211" s="221">
        <v>2</v>
      </c>
      <c r="I211" s="222"/>
      <c r="J211" s="222">
        <f t="shared" si="30"/>
        <v>0</v>
      </c>
      <c r="K211" s="134"/>
      <c r="L211" s="25"/>
      <c r="M211" s="223" t="s">
        <v>1</v>
      </c>
      <c r="O211" s="224">
        <v>0.624</v>
      </c>
      <c r="P211" s="224">
        <f t="shared" si="31"/>
        <v>1.248</v>
      </c>
      <c r="Q211" s="224">
        <v>6.7745999999999995E-4</v>
      </c>
      <c r="R211" s="224">
        <f t="shared" si="32"/>
        <v>1.3549199999999999E-3</v>
      </c>
      <c r="S211" s="224">
        <v>0</v>
      </c>
      <c r="T211" s="225">
        <f t="shared" si="33"/>
        <v>0</v>
      </c>
      <c r="AR211" s="226" t="s">
        <v>106</v>
      </c>
      <c r="AT211" s="226" t="s">
        <v>104</v>
      </c>
      <c r="AU211" s="226" t="s">
        <v>107</v>
      </c>
      <c r="AY211" s="13" t="s">
        <v>102</v>
      </c>
      <c r="BE211" s="140">
        <f t="shared" si="34"/>
        <v>0</v>
      </c>
      <c r="BF211" s="140">
        <f t="shared" si="35"/>
        <v>0</v>
      </c>
      <c r="BG211" s="140">
        <f t="shared" si="36"/>
        <v>0</v>
      </c>
      <c r="BH211" s="140">
        <f t="shared" si="37"/>
        <v>0</v>
      </c>
      <c r="BI211" s="140">
        <f t="shared" si="38"/>
        <v>0</v>
      </c>
      <c r="BJ211" s="13" t="s">
        <v>107</v>
      </c>
      <c r="BK211" s="140">
        <f t="shared" si="39"/>
        <v>0</v>
      </c>
      <c r="BL211" s="13" t="s">
        <v>106</v>
      </c>
      <c r="BM211" s="226" t="s">
        <v>604</v>
      </c>
    </row>
    <row r="212" spans="2:65" s="1" customFormat="1" ht="24.25" customHeight="1" x14ac:dyDescent="0.25">
      <c r="B212" s="127"/>
      <c r="C212" s="227">
        <v>73</v>
      </c>
      <c r="D212" s="227" t="s">
        <v>143</v>
      </c>
      <c r="E212" s="228" t="s">
        <v>605</v>
      </c>
      <c r="F212" s="229" t="s">
        <v>606</v>
      </c>
      <c r="G212" s="230" t="s">
        <v>105</v>
      </c>
      <c r="H212" s="231">
        <v>2</v>
      </c>
      <c r="I212" s="232"/>
      <c r="J212" s="232">
        <f t="shared" si="30"/>
        <v>0</v>
      </c>
      <c r="K212" s="233"/>
      <c r="L212" s="234"/>
      <c r="M212" s="235" t="s">
        <v>1</v>
      </c>
      <c r="O212" s="224">
        <v>0</v>
      </c>
      <c r="P212" s="224">
        <f t="shared" si="31"/>
        <v>0</v>
      </c>
      <c r="Q212" s="224">
        <v>1.0999999999999999E-2</v>
      </c>
      <c r="R212" s="224">
        <f t="shared" si="32"/>
        <v>2.1999999999999999E-2</v>
      </c>
      <c r="S212" s="224">
        <v>0</v>
      </c>
      <c r="T212" s="225">
        <f t="shared" si="33"/>
        <v>0</v>
      </c>
      <c r="AR212" s="226" t="s">
        <v>116</v>
      </c>
      <c r="AT212" s="226" t="s">
        <v>143</v>
      </c>
      <c r="AU212" s="226" t="s">
        <v>107</v>
      </c>
      <c r="AY212" s="13" t="s">
        <v>102</v>
      </c>
      <c r="BE212" s="140">
        <f t="shared" si="34"/>
        <v>0</v>
      </c>
      <c r="BF212" s="140">
        <f t="shared" si="35"/>
        <v>0</v>
      </c>
      <c r="BG212" s="140">
        <f t="shared" si="36"/>
        <v>0</v>
      </c>
      <c r="BH212" s="140">
        <f t="shared" si="37"/>
        <v>0</v>
      </c>
      <c r="BI212" s="140">
        <f t="shared" si="38"/>
        <v>0</v>
      </c>
      <c r="BJ212" s="13" t="s">
        <v>107</v>
      </c>
      <c r="BK212" s="140">
        <f t="shared" si="39"/>
        <v>0</v>
      </c>
      <c r="BL212" s="13" t="s">
        <v>106</v>
      </c>
      <c r="BM212" s="226" t="s">
        <v>607</v>
      </c>
    </row>
    <row r="213" spans="2:65" s="1" customFormat="1" ht="37.950000000000003" customHeight="1" x14ac:dyDescent="0.25">
      <c r="B213" s="127"/>
      <c r="C213" s="227">
        <v>74</v>
      </c>
      <c r="D213" s="227" t="s">
        <v>143</v>
      </c>
      <c r="E213" s="228" t="s">
        <v>608</v>
      </c>
      <c r="F213" s="229" t="s">
        <v>609</v>
      </c>
      <c r="G213" s="230" t="s">
        <v>105</v>
      </c>
      <c r="H213" s="231">
        <v>2</v>
      </c>
      <c r="I213" s="232"/>
      <c r="J213" s="232">
        <f t="shared" si="30"/>
        <v>0</v>
      </c>
      <c r="K213" s="233"/>
      <c r="L213" s="234"/>
      <c r="M213" s="235" t="s">
        <v>1</v>
      </c>
      <c r="O213" s="224">
        <v>0</v>
      </c>
      <c r="P213" s="224">
        <f t="shared" si="31"/>
        <v>0</v>
      </c>
      <c r="Q213" s="224">
        <v>1E-3</v>
      </c>
      <c r="R213" s="224">
        <f t="shared" si="32"/>
        <v>2E-3</v>
      </c>
      <c r="S213" s="224">
        <v>0</v>
      </c>
      <c r="T213" s="225">
        <f t="shared" si="33"/>
        <v>0</v>
      </c>
      <c r="AR213" s="226" t="s">
        <v>116</v>
      </c>
      <c r="AT213" s="226" t="s">
        <v>143</v>
      </c>
      <c r="AU213" s="226" t="s">
        <v>107</v>
      </c>
      <c r="AY213" s="13" t="s">
        <v>102</v>
      </c>
      <c r="BE213" s="140">
        <f t="shared" si="34"/>
        <v>0</v>
      </c>
      <c r="BF213" s="140">
        <f t="shared" si="35"/>
        <v>0</v>
      </c>
      <c r="BG213" s="140">
        <f t="shared" si="36"/>
        <v>0</v>
      </c>
      <c r="BH213" s="140">
        <f t="shared" si="37"/>
        <v>0</v>
      </c>
      <c r="BI213" s="140">
        <f t="shared" si="38"/>
        <v>0</v>
      </c>
      <c r="BJ213" s="13" t="s">
        <v>107</v>
      </c>
      <c r="BK213" s="140">
        <f t="shared" si="39"/>
        <v>0</v>
      </c>
      <c r="BL213" s="13" t="s">
        <v>106</v>
      </c>
      <c r="BM213" s="226" t="s">
        <v>610</v>
      </c>
    </row>
    <row r="214" spans="2:65" s="1" customFormat="1" ht="16.5" customHeight="1" x14ac:dyDescent="0.25">
      <c r="B214" s="127"/>
      <c r="C214" s="217">
        <v>75</v>
      </c>
      <c r="D214" s="217" t="s">
        <v>104</v>
      </c>
      <c r="E214" s="218" t="s">
        <v>611</v>
      </c>
      <c r="F214" s="219" t="s">
        <v>612</v>
      </c>
      <c r="G214" s="220" t="s">
        <v>105</v>
      </c>
      <c r="H214" s="221">
        <v>2</v>
      </c>
      <c r="I214" s="222"/>
      <c r="J214" s="222">
        <f t="shared" si="30"/>
        <v>0</v>
      </c>
      <c r="K214" s="134"/>
      <c r="L214" s="25"/>
      <c r="M214" s="223" t="s">
        <v>1</v>
      </c>
      <c r="O214" s="224">
        <v>0.54800000000000004</v>
      </c>
      <c r="P214" s="224">
        <f t="shared" si="31"/>
        <v>1.0960000000000001</v>
      </c>
      <c r="Q214" s="224">
        <v>6.7745999999999995E-4</v>
      </c>
      <c r="R214" s="224">
        <f t="shared" si="32"/>
        <v>1.3549199999999999E-3</v>
      </c>
      <c r="S214" s="224">
        <v>0</v>
      </c>
      <c r="T214" s="225">
        <f t="shared" si="33"/>
        <v>0</v>
      </c>
      <c r="AR214" s="226" t="s">
        <v>106</v>
      </c>
      <c r="AT214" s="226" t="s">
        <v>104</v>
      </c>
      <c r="AU214" s="226" t="s">
        <v>107</v>
      </c>
      <c r="AY214" s="13" t="s">
        <v>102</v>
      </c>
      <c r="BE214" s="140">
        <f t="shared" si="34"/>
        <v>0</v>
      </c>
      <c r="BF214" s="140">
        <f t="shared" si="35"/>
        <v>0</v>
      </c>
      <c r="BG214" s="140">
        <f t="shared" si="36"/>
        <v>0</v>
      </c>
      <c r="BH214" s="140">
        <f t="shared" si="37"/>
        <v>0</v>
      </c>
      <c r="BI214" s="140">
        <f t="shared" si="38"/>
        <v>0</v>
      </c>
      <c r="BJ214" s="13" t="s">
        <v>107</v>
      </c>
      <c r="BK214" s="140">
        <f t="shared" si="39"/>
        <v>0</v>
      </c>
      <c r="BL214" s="13" t="s">
        <v>106</v>
      </c>
      <c r="BM214" s="226" t="s">
        <v>613</v>
      </c>
    </row>
    <row r="215" spans="2:65" s="1" customFormat="1" ht="16.5" customHeight="1" x14ac:dyDescent="0.25">
      <c r="B215" s="127"/>
      <c r="C215" s="227">
        <v>76</v>
      </c>
      <c r="D215" s="227" t="s">
        <v>143</v>
      </c>
      <c r="E215" s="228" t="s">
        <v>614</v>
      </c>
      <c r="F215" s="229" t="s">
        <v>615</v>
      </c>
      <c r="G215" s="230" t="s">
        <v>105</v>
      </c>
      <c r="H215" s="231">
        <v>2</v>
      </c>
      <c r="I215" s="232"/>
      <c r="J215" s="232">
        <f t="shared" si="30"/>
        <v>0</v>
      </c>
      <c r="K215" s="233"/>
      <c r="L215" s="234"/>
      <c r="M215" s="235" t="s">
        <v>1</v>
      </c>
      <c r="O215" s="224">
        <v>0</v>
      </c>
      <c r="P215" s="224">
        <f t="shared" si="31"/>
        <v>0</v>
      </c>
      <c r="Q215" s="224">
        <v>1.4500000000000001E-2</v>
      </c>
      <c r="R215" s="224">
        <f t="shared" si="32"/>
        <v>2.9000000000000001E-2</v>
      </c>
      <c r="S215" s="224">
        <v>0</v>
      </c>
      <c r="T215" s="225">
        <f t="shared" si="33"/>
        <v>0</v>
      </c>
      <c r="AR215" s="226" t="s">
        <v>116</v>
      </c>
      <c r="AT215" s="226" t="s">
        <v>143</v>
      </c>
      <c r="AU215" s="226" t="s">
        <v>107</v>
      </c>
      <c r="AY215" s="13" t="s">
        <v>102</v>
      </c>
      <c r="BE215" s="140">
        <f t="shared" si="34"/>
        <v>0</v>
      </c>
      <c r="BF215" s="140">
        <f t="shared" si="35"/>
        <v>0</v>
      </c>
      <c r="BG215" s="140">
        <f t="shared" si="36"/>
        <v>0</v>
      </c>
      <c r="BH215" s="140">
        <f t="shared" si="37"/>
        <v>0</v>
      </c>
      <c r="BI215" s="140">
        <f t="shared" si="38"/>
        <v>0</v>
      </c>
      <c r="BJ215" s="13" t="s">
        <v>107</v>
      </c>
      <c r="BK215" s="140">
        <f t="shared" si="39"/>
        <v>0</v>
      </c>
      <c r="BL215" s="13" t="s">
        <v>106</v>
      </c>
      <c r="BM215" s="226" t="s">
        <v>616</v>
      </c>
    </row>
    <row r="216" spans="2:65" s="1" customFormat="1" ht="24.25" customHeight="1" x14ac:dyDescent="0.25">
      <c r="B216" s="127"/>
      <c r="C216" s="217">
        <v>77</v>
      </c>
      <c r="D216" s="217" t="s">
        <v>104</v>
      </c>
      <c r="E216" s="218" t="s">
        <v>617</v>
      </c>
      <c r="F216" s="219" t="s">
        <v>618</v>
      </c>
      <c r="G216" s="220" t="s">
        <v>105</v>
      </c>
      <c r="H216" s="221">
        <v>6</v>
      </c>
      <c r="I216" s="222"/>
      <c r="J216" s="222">
        <f t="shared" si="30"/>
        <v>0</v>
      </c>
      <c r="K216" s="134"/>
      <c r="L216" s="25"/>
      <c r="M216" s="223" t="s">
        <v>1</v>
      </c>
      <c r="O216" s="224">
        <v>0.93700000000000006</v>
      </c>
      <c r="P216" s="224">
        <f t="shared" si="31"/>
        <v>5.6219999999999999</v>
      </c>
      <c r="Q216" s="224">
        <v>7.9086E-4</v>
      </c>
      <c r="R216" s="224">
        <f t="shared" si="32"/>
        <v>4.74516E-3</v>
      </c>
      <c r="S216" s="224">
        <v>0</v>
      </c>
      <c r="T216" s="225">
        <f t="shared" si="33"/>
        <v>0</v>
      </c>
      <c r="AR216" s="226" t="s">
        <v>106</v>
      </c>
      <c r="AT216" s="226" t="s">
        <v>104</v>
      </c>
      <c r="AU216" s="226" t="s">
        <v>107</v>
      </c>
      <c r="AY216" s="13" t="s">
        <v>102</v>
      </c>
      <c r="BE216" s="140">
        <f t="shared" si="34"/>
        <v>0</v>
      </c>
      <c r="BF216" s="140">
        <f t="shared" si="35"/>
        <v>0</v>
      </c>
      <c r="BG216" s="140">
        <f t="shared" si="36"/>
        <v>0</v>
      </c>
      <c r="BH216" s="140">
        <f t="shared" si="37"/>
        <v>0</v>
      </c>
      <c r="BI216" s="140">
        <f t="shared" si="38"/>
        <v>0</v>
      </c>
      <c r="BJ216" s="13" t="s">
        <v>107</v>
      </c>
      <c r="BK216" s="140">
        <f t="shared" si="39"/>
        <v>0</v>
      </c>
      <c r="BL216" s="13" t="s">
        <v>106</v>
      </c>
      <c r="BM216" s="226" t="s">
        <v>619</v>
      </c>
    </row>
    <row r="217" spans="2:65" s="1" customFormat="1" ht="24.25" customHeight="1" x14ac:dyDescent="0.25">
      <c r="B217" s="127"/>
      <c r="C217" s="227">
        <v>78</v>
      </c>
      <c r="D217" s="227" t="s">
        <v>143</v>
      </c>
      <c r="E217" s="228" t="s">
        <v>620</v>
      </c>
      <c r="F217" s="229" t="s">
        <v>621</v>
      </c>
      <c r="G217" s="230" t="s">
        <v>105</v>
      </c>
      <c r="H217" s="231">
        <v>6</v>
      </c>
      <c r="I217" s="232"/>
      <c r="J217" s="232">
        <f t="shared" si="30"/>
        <v>0</v>
      </c>
      <c r="K217" s="233"/>
      <c r="L217" s="234"/>
      <c r="M217" s="235" t="s">
        <v>1</v>
      </c>
      <c r="O217" s="224">
        <v>0</v>
      </c>
      <c r="P217" s="224">
        <f t="shared" si="31"/>
        <v>0</v>
      </c>
      <c r="Q217" s="224">
        <v>1.8499999999999999E-2</v>
      </c>
      <c r="R217" s="224">
        <f t="shared" si="32"/>
        <v>0.11099999999999999</v>
      </c>
      <c r="S217" s="224">
        <v>0</v>
      </c>
      <c r="T217" s="225">
        <f t="shared" si="33"/>
        <v>0</v>
      </c>
      <c r="AR217" s="226" t="s">
        <v>116</v>
      </c>
      <c r="AT217" s="226" t="s">
        <v>143</v>
      </c>
      <c r="AU217" s="226" t="s">
        <v>107</v>
      </c>
      <c r="AY217" s="13" t="s">
        <v>102</v>
      </c>
      <c r="BE217" s="140">
        <f t="shared" si="34"/>
        <v>0</v>
      </c>
      <c r="BF217" s="140">
        <f t="shared" si="35"/>
        <v>0</v>
      </c>
      <c r="BG217" s="140">
        <f t="shared" si="36"/>
        <v>0</v>
      </c>
      <c r="BH217" s="140">
        <f t="shared" si="37"/>
        <v>0</v>
      </c>
      <c r="BI217" s="140">
        <f t="shared" si="38"/>
        <v>0</v>
      </c>
      <c r="BJ217" s="13" t="s">
        <v>107</v>
      </c>
      <c r="BK217" s="140">
        <f t="shared" si="39"/>
        <v>0</v>
      </c>
      <c r="BL217" s="13" t="s">
        <v>106</v>
      </c>
      <c r="BM217" s="226" t="s">
        <v>622</v>
      </c>
    </row>
    <row r="218" spans="2:65" s="1" customFormat="1" ht="37.950000000000003" customHeight="1" x14ac:dyDescent="0.25">
      <c r="B218" s="127"/>
      <c r="C218" s="227">
        <v>79</v>
      </c>
      <c r="D218" s="227" t="s">
        <v>143</v>
      </c>
      <c r="E218" s="228" t="s">
        <v>623</v>
      </c>
      <c r="F218" s="229" t="s">
        <v>624</v>
      </c>
      <c r="G218" s="230" t="s">
        <v>105</v>
      </c>
      <c r="H218" s="231">
        <v>6</v>
      </c>
      <c r="I218" s="232"/>
      <c r="J218" s="232">
        <f t="shared" si="30"/>
        <v>0</v>
      </c>
      <c r="K218" s="233"/>
      <c r="L218" s="234"/>
      <c r="M218" s="235" t="s">
        <v>1</v>
      </c>
      <c r="O218" s="224">
        <v>0</v>
      </c>
      <c r="P218" s="224">
        <f t="shared" si="31"/>
        <v>0</v>
      </c>
      <c r="Q218" s="224">
        <v>1.2999999999999999E-3</v>
      </c>
      <c r="R218" s="224">
        <f t="shared" si="32"/>
        <v>7.7999999999999996E-3</v>
      </c>
      <c r="S218" s="224">
        <v>0</v>
      </c>
      <c r="T218" s="225">
        <f t="shared" si="33"/>
        <v>0</v>
      </c>
      <c r="AR218" s="226" t="s">
        <v>116</v>
      </c>
      <c r="AT218" s="226" t="s">
        <v>143</v>
      </c>
      <c r="AU218" s="226" t="s">
        <v>107</v>
      </c>
      <c r="AY218" s="13" t="s">
        <v>102</v>
      </c>
      <c r="BE218" s="140">
        <f t="shared" si="34"/>
        <v>0</v>
      </c>
      <c r="BF218" s="140">
        <f t="shared" si="35"/>
        <v>0</v>
      </c>
      <c r="BG218" s="140">
        <f t="shared" si="36"/>
        <v>0</v>
      </c>
      <c r="BH218" s="140">
        <f t="shared" si="37"/>
        <v>0</v>
      </c>
      <c r="BI218" s="140">
        <f t="shared" si="38"/>
        <v>0</v>
      </c>
      <c r="BJ218" s="13" t="s">
        <v>107</v>
      </c>
      <c r="BK218" s="140">
        <f t="shared" si="39"/>
        <v>0</v>
      </c>
      <c r="BL218" s="13" t="s">
        <v>106</v>
      </c>
      <c r="BM218" s="226" t="s">
        <v>625</v>
      </c>
    </row>
    <row r="219" spans="2:65" s="1" customFormat="1" ht="16.5" customHeight="1" x14ac:dyDescent="0.25">
      <c r="B219" s="127"/>
      <c r="C219" s="217">
        <v>80</v>
      </c>
      <c r="D219" s="217" t="s">
        <v>104</v>
      </c>
      <c r="E219" s="218" t="s">
        <v>626</v>
      </c>
      <c r="F219" s="219" t="s">
        <v>627</v>
      </c>
      <c r="G219" s="220" t="s">
        <v>105</v>
      </c>
      <c r="H219" s="221">
        <v>1</v>
      </c>
      <c r="I219" s="222"/>
      <c r="J219" s="222">
        <f t="shared" si="30"/>
        <v>0</v>
      </c>
      <c r="K219" s="134"/>
      <c r="L219" s="25"/>
      <c r="M219" s="223" t="s">
        <v>1</v>
      </c>
      <c r="O219" s="224">
        <v>0.77600000000000002</v>
      </c>
      <c r="P219" s="224">
        <f t="shared" si="31"/>
        <v>0.77600000000000002</v>
      </c>
      <c r="Q219" s="224">
        <v>7.9086E-4</v>
      </c>
      <c r="R219" s="224">
        <f t="shared" si="32"/>
        <v>7.9086E-4</v>
      </c>
      <c r="S219" s="224">
        <v>0</v>
      </c>
      <c r="T219" s="225">
        <f t="shared" si="33"/>
        <v>0</v>
      </c>
      <c r="AR219" s="226" t="s">
        <v>106</v>
      </c>
      <c r="AT219" s="226" t="s">
        <v>104</v>
      </c>
      <c r="AU219" s="226" t="s">
        <v>107</v>
      </c>
      <c r="AY219" s="13" t="s">
        <v>102</v>
      </c>
      <c r="BE219" s="140">
        <f t="shared" si="34"/>
        <v>0</v>
      </c>
      <c r="BF219" s="140">
        <f t="shared" si="35"/>
        <v>0</v>
      </c>
      <c r="BG219" s="140">
        <f t="shared" si="36"/>
        <v>0</v>
      </c>
      <c r="BH219" s="140">
        <f t="shared" si="37"/>
        <v>0</v>
      </c>
      <c r="BI219" s="140">
        <f t="shared" si="38"/>
        <v>0</v>
      </c>
      <c r="BJ219" s="13" t="s">
        <v>107</v>
      </c>
      <c r="BK219" s="140">
        <f t="shared" si="39"/>
        <v>0</v>
      </c>
      <c r="BL219" s="13" t="s">
        <v>106</v>
      </c>
      <c r="BM219" s="226" t="s">
        <v>628</v>
      </c>
    </row>
    <row r="220" spans="2:65" s="1" customFormat="1" ht="33" customHeight="1" x14ac:dyDescent="0.25">
      <c r="B220" s="127"/>
      <c r="C220" s="227">
        <v>81</v>
      </c>
      <c r="D220" s="227" t="s">
        <v>143</v>
      </c>
      <c r="E220" s="228" t="s">
        <v>629</v>
      </c>
      <c r="F220" s="229" t="s">
        <v>630</v>
      </c>
      <c r="G220" s="230" t="s">
        <v>105</v>
      </c>
      <c r="H220" s="231">
        <v>1</v>
      </c>
      <c r="I220" s="232"/>
      <c r="J220" s="232">
        <f t="shared" si="30"/>
        <v>0</v>
      </c>
      <c r="K220" s="233"/>
      <c r="L220" s="234"/>
      <c r="M220" s="235" t="s">
        <v>1</v>
      </c>
      <c r="O220" s="224">
        <v>0</v>
      </c>
      <c r="P220" s="224">
        <f t="shared" si="31"/>
        <v>0</v>
      </c>
      <c r="Q220" s="224">
        <v>0.02</v>
      </c>
      <c r="R220" s="224">
        <f t="shared" si="32"/>
        <v>0.02</v>
      </c>
      <c r="S220" s="224">
        <v>0</v>
      </c>
      <c r="T220" s="225">
        <f t="shared" si="33"/>
        <v>0</v>
      </c>
      <c r="AR220" s="226" t="s">
        <v>116</v>
      </c>
      <c r="AT220" s="226" t="s">
        <v>143</v>
      </c>
      <c r="AU220" s="226" t="s">
        <v>107</v>
      </c>
      <c r="AY220" s="13" t="s">
        <v>102</v>
      </c>
      <c r="BE220" s="140">
        <f t="shared" si="34"/>
        <v>0</v>
      </c>
      <c r="BF220" s="140">
        <f t="shared" si="35"/>
        <v>0</v>
      </c>
      <c r="BG220" s="140">
        <f t="shared" si="36"/>
        <v>0</v>
      </c>
      <c r="BH220" s="140">
        <f t="shared" si="37"/>
        <v>0</v>
      </c>
      <c r="BI220" s="140">
        <f t="shared" si="38"/>
        <v>0</v>
      </c>
      <c r="BJ220" s="13" t="s">
        <v>107</v>
      </c>
      <c r="BK220" s="140">
        <f t="shared" si="39"/>
        <v>0</v>
      </c>
      <c r="BL220" s="13" t="s">
        <v>106</v>
      </c>
      <c r="BM220" s="226" t="s">
        <v>631</v>
      </c>
    </row>
    <row r="221" spans="2:65" s="1" customFormat="1" ht="33" customHeight="1" x14ac:dyDescent="0.25">
      <c r="B221" s="127"/>
      <c r="C221" s="217">
        <v>82</v>
      </c>
      <c r="D221" s="217" t="s">
        <v>104</v>
      </c>
      <c r="E221" s="218" t="s">
        <v>632</v>
      </c>
      <c r="F221" s="219" t="s">
        <v>633</v>
      </c>
      <c r="G221" s="220" t="s">
        <v>105</v>
      </c>
      <c r="H221" s="221">
        <v>3</v>
      </c>
      <c r="I221" s="222"/>
      <c r="J221" s="222">
        <f t="shared" si="30"/>
        <v>0</v>
      </c>
      <c r="K221" s="134"/>
      <c r="L221" s="25"/>
      <c r="M221" s="223" t="s">
        <v>1</v>
      </c>
      <c r="O221" s="224">
        <v>3.286</v>
      </c>
      <c r="P221" s="224">
        <f t="shared" si="31"/>
        <v>9.8580000000000005</v>
      </c>
      <c r="Q221" s="224">
        <v>0</v>
      </c>
      <c r="R221" s="224">
        <f t="shared" si="32"/>
        <v>0</v>
      </c>
      <c r="S221" s="224">
        <v>0</v>
      </c>
      <c r="T221" s="225">
        <f t="shared" si="33"/>
        <v>0</v>
      </c>
      <c r="AR221" s="226" t="s">
        <v>106</v>
      </c>
      <c r="AT221" s="226" t="s">
        <v>104</v>
      </c>
      <c r="AU221" s="226" t="s">
        <v>107</v>
      </c>
      <c r="AY221" s="13" t="s">
        <v>102</v>
      </c>
      <c r="BE221" s="140">
        <f t="shared" si="34"/>
        <v>0</v>
      </c>
      <c r="BF221" s="140">
        <f t="shared" si="35"/>
        <v>0</v>
      </c>
      <c r="BG221" s="140">
        <f t="shared" si="36"/>
        <v>0</v>
      </c>
      <c r="BH221" s="140">
        <f t="shared" si="37"/>
        <v>0</v>
      </c>
      <c r="BI221" s="140">
        <f t="shared" si="38"/>
        <v>0</v>
      </c>
      <c r="BJ221" s="13" t="s">
        <v>107</v>
      </c>
      <c r="BK221" s="140">
        <f t="shared" si="39"/>
        <v>0</v>
      </c>
      <c r="BL221" s="13" t="s">
        <v>106</v>
      </c>
      <c r="BM221" s="226" t="s">
        <v>634</v>
      </c>
    </row>
    <row r="222" spans="2:65" s="1" customFormat="1" ht="24.25" customHeight="1" x14ac:dyDescent="0.25">
      <c r="B222" s="127"/>
      <c r="C222" s="227">
        <v>83</v>
      </c>
      <c r="D222" s="227" t="s">
        <v>143</v>
      </c>
      <c r="E222" s="228" t="s">
        <v>635</v>
      </c>
      <c r="F222" s="229" t="s">
        <v>636</v>
      </c>
      <c r="G222" s="230" t="s">
        <v>105</v>
      </c>
      <c r="H222" s="231">
        <v>3</v>
      </c>
      <c r="I222" s="232"/>
      <c r="J222" s="232">
        <f t="shared" si="30"/>
        <v>0</v>
      </c>
      <c r="K222" s="233"/>
      <c r="L222" s="234"/>
      <c r="M222" s="235" t="s">
        <v>1</v>
      </c>
      <c r="O222" s="224">
        <v>0</v>
      </c>
      <c r="P222" s="224">
        <f t="shared" si="31"/>
        <v>0</v>
      </c>
      <c r="Q222" s="224">
        <v>1.8500000000000001E-3</v>
      </c>
      <c r="R222" s="224">
        <f t="shared" si="32"/>
        <v>5.5500000000000002E-3</v>
      </c>
      <c r="S222" s="224">
        <v>0</v>
      </c>
      <c r="T222" s="225">
        <f t="shared" si="33"/>
        <v>0</v>
      </c>
      <c r="AR222" s="226" t="s">
        <v>116</v>
      </c>
      <c r="AT222" s="226" t="s">
        <v>143</v>
      </c>
      <c r="AU222" s="226" t="s">
        <v>107</v>
      </c>
      <c r="AY222" s="13" t="s">
        <v>102</v>
      </c>
      <c r="BE222" s="140">
        <f t="shared" si="34"/>
        <v>0</v>
      </c>
      <c r="BF222" s="140">
        <f t="shared" si="35"/>
        <v>0</v>
      </c>
      <c r="BG222" s="140">
        <f t="shared" si="36"/>
        <v>0</v>
      </c>
      <c r="BH222" s="140">
        <f t="shared" si="37"/>
        <v>0</v>
      </c>
      <c r="BI222" s="140">
        <f t="shared" si="38"/>
        <v>0</v>
      </c>
      <c r="BJ222" s="13" t="s">
        <v>107</v>
      </c>
      <c r="BK222" s="140">
        <f t="shared" si="39"/>
        <v>0</v>
      </c>
      <c r="BL222" s="13" t="s">
        <v>106</v>
      </c>
      <c r="BM222" s="226" t="s">
        <v>637</v>
      </c>
    </row>
    <row r="223" spans="2:65" s="1" customFormat="1" ht="24.25" customHeight="1" x14ac:dyDescent="0.25">
      <c r="B223" s="127"/>
      <c r="C223" s="217">
        <v>84</v>
      </c>
      <c r="D223" s="217" t="s">
        <v>104</v>
      </c>
      <c r="E223" s="218" t="s">
        <v>638</v>
      </c>
      <c r="F223" s="219" t="s">
        <v>639</v>
      </c>
      <c r="G223" s="220" t="s">
        <v>137</v>
      </c>
      <c r="H223" s="221">
        <v>58</v>
      </c>
      <c r="I223" s="222"/>
      <c r="J223" s="222">
        <f t="shared" si="30"/>
        <v>0</v>
      </c>
      <c r="K223" s="134"/>
      <c r="L223" s="25"/>
      <c r="M223" s="223" t="s">
        <v>1</v>
      </c>
      <c r="O223" s="224">
        <v>0.19</v>
      </c>
      <c r="P223" s="224">
        <f t="shared" si="31"/>
        <v>11.02</v>
      </c>
      <c r="Q223" s="224">
        <v>0</v>
      </c>
      <c r="R223" s="224">
        <f t="shared" si="32"/>
        <v>0</v>
      </c>
      <c r="S223" s="224">
        <v>0</v>
      </c>
      <c r="T223" s="225">
        <f t="shared" si="33"/>
        <v>0</v>
      </c>
      <c r="AR223" s="226" t="s">
        <v>106</v>
      </c>
      <c r="AT223" s="226" t="s">
        <v>104</v>
      </c>
      <c r="AU223" s="226" t="s">
        <v>107</v>
      </c>
      <c r="AY223" s="13" t="s">
        <v>102</v>
      </c>
      <c r="BE223" s="140">
        <f t="shared" si="34"/>
        <v>0</v>
      </c>
      <c r="BF223" s="140">
        <f t="shared" si="35"/>
        <v>0</v>
      </c>
      <c r="BG223" s="140">
        <f t="shared" si="36"/>
        <v>0</v>
      </c>
      <c r="BH223" s="140">
        <f t="shared" si="37"/>
        <v>0</v>
      </c>
      <c r="BI223" s="140">
        <f t="shared" si="38"/>
        <v>0</v>
      </c>
      <c r="BJ223" s="13" t="s">
        <v>107</v>
      </c>
      <c r="BK223" s="140">
        <f t="shared" si="39"/>
        <v>0</v>
      </c>
      <c r="BL223" s="13" t="s">
        <v>106</v>
      </c>
      <c r="BM223" s="226" t="s">
        <v>640</v>
      </c>
    </row>
    <row r="224" spans="2:65" s="1" customFormat="1" ht="24.25" customHeight="1" x14ac:dyDescent="0.25">
      <c r="B224" s="127"/>
      <c r="C224" s="217">
        <v>85</v>
      </c>
      <c r="D224" s="217" t="s">
        <v>104</v>
      </c>
      <c r="E224" s="218" t="s">
        <v>641</v>
      </c>
      <c r="F224" s="219" t="s">
        <v>642</v>
      </c>
      <c r="G224" s="220" t="s">
        <v>137</v>
      </c>
      <c r="H224" s="221">
        <v>850</v>
      </c>
      <c r="I224" s="222"/>
      <c r="J224" s="222">
        <f t="shared" si="30"/>
        <v>0</v>
      </c>
      <c r="K224" s="134"/>
      <c r="L224" s="25"/>
      <c r="M224" s="223" t="s">
        <v>1</v>
      </c>
      <c r="O224" s="224">
        <v>4.1000000000000002E-2</v>
      </c>
      <c r="P224" s="224">
        <f t="shared" si="31"/>
        <v>34.85</v>
      </c>
      <c r="Q224" s="224">
        <v>0</v>
      </c>
      <c r="R224" s="224">
        <f t="shared" si="32"/>
        <v>0</v>
      </c>
      <c r="S224" s="224">
        <v>0</v>
      </c>
      <c r="T224" s="225">
        <f t="shared" si="33"/>
        <v>0</v>
      </c>
      <c r="AR224" s="226" t="s">
        <v>106</v>
      </c>
      <c r="AT224" s="226" t="s">
        <v>104</v>
      </c>
      <c r="AU224" s="226" t="s">
        <v>107</v>
      </c>
      <c r="AY224" s="13" t="s">
        <v>102</v>
      </c>
      <c r="BE224" s="140">
        <f t="shared" si="34"/>
        <v>0</v>
      </c>
      <c r="BF224" s="140">
        <f t="shared" si="35"/>
        <v>0</v>
      </c>
      <c r="BG224" s="140">
        <f t="shared" si="36"/>
        <v>0</v>
      </c>
      <c r="BH224" s="140">
        <f t="shared" si="37"/>
        <v>0</v>
      </c>
      <c r="BI224" s="140">
        <f t="shared" si="38"/>
        <v>0</v>
      </c>
      <c r="BJ224" s="13" t="s">
        <v>107</v>
      </c>
      <c r="BK224" s="140">
        <f t="shared" si="39"/>
        <v>0</v>
      </c>
      <c r="BL224" s="13" t="s">
        <v>106</v>
      </c>
      <c r="BM224" s="226" t="s">
        <v>643</v>
      </c>
    </row>
    <row r="225" spans="2:65" s="1" customFormat="1" ht="24.25" customHeight="1" x14ac:dyDescent="0.25">
      <c r="B225" s="127"/>
      <c r="C225" s="217">
        <v>86</v>
      </c>
      <c r="D225" s="217" t="s">
        <v>104</v>
      </c>
      <c r="E225" s="218" t="s">
        <v>644</v>
      </c>
      <c r="F225" s="219" t="s">
        <v>645</v>
      </c>
      <c r="G225" s="220" t="s">
        <v>137</v>
      </c>
      <c r="H225" s="221">
        <v>760</v>
      </c>
      <c r="I225" s="222"/>
      <c r="J225" s="222">
        <f t="shared" si="30"/>
        <v>0</v>
      </c>
      <c r="K225" s="134"/>
      <c r="L225" s="25"/>
      <c r="M225" s="223" t="s">
        <v>1</v>
      </c>
      <c r="O225" s="224">
        <v>0.27600000000000002</v>
      </c>
      <c r="P225" s="224">
        <f t="shared" si="31"/>
        <v>209.76000000000002</v>
      </c>
      <c r="Q225" s="224">
        <v>0</v>
      </c>
      <c r="R225" s="224">
        <f t="shared" si="32"/>
        <v>0</v>
      </c>
      <c r="S225" s="224">
        <v>0</v>
      </c>
      <c r="T225" s="225">
        <f t="shared" si="33"/>
        <v>0</v>
      </c>
      <c r="AR225" s="226" t="s">
        <v>106</v>
      </c>
      <c r="AT225" s="226" t="s">
        <v>104</v>
      </c>
      <c r="AU225" s="226" t="s">
        <v>107</v>
      </c>
      <c r="AY225" s="13" t="s">
        <v>102</v>
      </c>
      <c r="BE225" s="140">
        <f t="shared" si="34"/>
        <v>0</v>
      </c>
      <c r="BF225" s="140">
        <f t="shared" si="35"/>
        <v>0</v>
      </c>
      <c r="BG225" s="140">
        <f t="shared" si="36"/>
        <v>0</v>
      </c>
      <c r="BH225" s="140">
        <f t="shared" si="37"/>
        <v>0</v>
      </c>
      <c r="BI225" s="140">
        <f t="shared" si="38"/>
        <v>0</v>
      </c>
      <c r="BJ225" s="13" t="s">
        <v>107</v>
      </c>
      <c r="BK225" s="140">
        <f t="shared" si="39"/>
        <v>0</v>
      </c>
      <c r="BL225" s="13" t="s">
        <v>106</v>
      </c>
      <c r="BM225" s="226" t="s">
        <v>646</v>
      </c>
    </row>
    <row r="226" spans="2:65" s="1" customFormat="1" ht="16.5" customHeight="1" x14ac:dyDescent="0.25">
      <c r="B226" s="127"/>
      <c r="C226" s="217">
        <v>87</v>
      </c>
      <c r="D226" s="217" t="s">
        <v>104</v>
      </c>
      <c r="E226" s="218" t="s">
        <v>647</v>
      </c>
      <c r="F226" s="219" t="s">
        <v>648</v>
      </c>
      <c r="G226" s="220" t="s">
        <v>137</v>
      </c>
      <c r="H226" s="221">
        <v>65</v>
      </c>
      <c r="I226" s="222"/>
      <c r="J226" s="222">
        <f t="shared" si="30"/>
        <v>0</v>
      </c>
      <c r="K226" s="134"/>
      <c r="L226" s="25"/>
      <c r="M226" s="223" t="s">
        <v>1</v>
      </c>
      <c r="O226" s="224">
        <v>5.7000000000000002E-2</v>
      </c>
      <c r="P226" s="224">
        <f t="shared" si="31"/>
        <v>3.7050000000000001</v>
      </c>
      <c r="Q226" s="224">
        <v>0</v>
      </c>
      <c r="R226" s="224">
        <f t="shared" si="32"/>
        <v>0</v>
      </c>
      <c r="S226" s="224">
        <v>0</v>
      </c>
      <c r="T226" s="225">
        <f t="shared" si="33"/>
        <v>0</v>
      </c>
      <c r="AR226" s="226" t="s">
        <v>106</v>
      </c>
      <c r="AT226" s="226" t="s">
        <v>104</v>
      </c>
      <c r="AU226" s="226" t="s">
        <v>107</v>
      </c>
      <c r="AY226" s="13" t="s">
        <v>102</v>
      </c>
      <c r="BE226" s="140">
        <f t="shared" si="34"/>
        <v>0</v>
      </c>
      <c r="BF226" s="140">
        <f t="shared" si="35"/>
        <v>0</v>
      </c>
      <c r="BG226" s="140">
        <f t="shared" si="36"/>
        <v>0</v>
      </c>
      <c r="BH226" s="140">
        <f t="shared" si="37"/>
        <v>0</v>
      </c>
      <c r="BI226" s="140">
        <f t="shared" si="38"/>
        <v>0</v>
      </c>
      <c r="BJ226" s="13" t="s">
        <v>107</v>
      </c>
      <c r="BK226" s="140">
        <f t="shared" si="39"/>
        <v>0</v>
      </c>
      <c r="BL226" s="13" t="s">
        <v>106</v>
      </c>
      <c r="BM226" s="226" t="s">
        <v>649</v>
      </c>
    </row>
    <row r="227" spans="2:65" s="1" customFormat="1" ht="16.5" customHeight="1" x14ac:dyDescent="0.25">
      <c r="B227" s="127"/>
      <c r="C227" s="217">
        <v>88</v>
      </c>
      <c r="D227" s="217" t="s">
        <v>104</v>
      </c>
      <c r="E227" s="218" t="s">
        <v>650</v>
      </c>
      <c r="F227" s="219" t="s">
        <v>651</v>
      </c>
      <c r="G227" s="220" t="s">
        <v>137</v>
      </c>
      <c r="H227" s="221">
        <v>105</v>
      </c>
      <c r="I227" s="222"/>
      <c r="J227" s="222">
        <f t="shared" si="30"/>
        <v>0</v>
      </c>
      <c r="K227" s="134"/>
      <c r="L227" s="25"/>
      <c r="M227" s="223" t="s">
        <v>1</v>
      </c>
      <c r="O227" s="224">
        <v>8.6999999999999994E-2</v>
      </c>
      <c r="P227" s="224">
        <f t="shared" si="31"/>
        <v>9.1349999999999998</v>
      </c>
      <c r="Q227" s="224">
        <v>0</v>
      </c>
      <c r="R227" s="224">
        <f t="shared" si="32"/>
        <v>0</v>
      </c>
      <c r="S227" s="224">
        <v>0</v>
      </c>
      <c r="T227" s="225">
        <f t="shared" si="33"/>
        <v>0</v>
      </c>
      <c r="AR227" s="226" t="s">
        <v>106</v>
      </c>
      <c r="AT227" s="226" t="s">
        <v>104</v>
      </c>
      <c r="AU227" s="226" t="s">
        <v>107</v>
      </c>
      <c r="AY227" s="13" t="s">
        <v>102</v>
      </c>
      <c r="BE227" s="140">
        <f t="shared" si="34"/>
        <v>0</v>
      </c>
      <c r="BF227" s="140">
        <f t="shared" si="35"/>
        <v>0</v>
      </c>
      <c r="BG227" s="140">
        <f t="shared" si="36"/>
        <v>0</v>
      </c>
      <c r="BH227" s="140">
        <f t="shared" si="37"/>
        <v>0</v>
      </c>
      <c r="BI227" s="140">
        <f t="shared" si="38"/>
        <v>0</v>
      </c>
      <c r="BJ227" s="13" t="s">
        <v>107</v>
      </c>
      <c r="BK227" s="140">
        <f t="shared" si="39"/>
        <v>0</v>
      </c>
      <c r="BL227" s="13" t="s">
        <v>106</v>
      </c>
      <c r="BM227" s="226" t="s">
        <v>652</v>
      </c>
    </row>
    <row r="228" spans="2:65" s="1" customFormat="1" ht="16.5" customHeight="1" x14ac:dyDescent="0.25">
      <c r="B228" s="127"/>
      <c r="C228" s="217">
        <v>89</v>
      </c>
      <c r="D228" s="217" t="s">
        <v>104</v>
      </c>
      <c r="E228" s="218" t="s">
        <v>653</v>
      </c>
      <c r="F228" s="219" t="s">
        <v>654</v>
      </c>
      <c r="G228" s="220" t="s">
        <v>137</v>
      </c>
      <c r="H228" s="221">
        <v>25</v>
      </c>
      <c r="I228" s="222"/>
      <c r="J228" s="222">
        <f t="shared" si="30"/>
        <v>0</v>
      </c>
      <c r="K228" s="134"/>
      <c r="L228" s="25"/>
      <c r="M228" s="223" t="s">
        <v>1</v>
      </c>
      <c r="O228" s="224">
        <v>8.6999999999999994E-2</v>
      </c>
      <c r="P228" s="224">
        <f t="shared" si="31"/>
        <v>2.1749999999999998</v>
      </c>
      <c r="Q228" s="224">
        <v>0</v>
      </c>
      <c r="R228" s="224">
        <f t="shared" si="32"/>
        <v>0</v>
      </c>
      <c r="S228" s="224">
        <v>0</v>
      </c>
      <c r="T228" s="225">
        <f t="shared" si="33"/>
        <v>0</v>
      </c>
      <c r="AR228" s="226" t="s">
        <v>106</v>
      </c>
      <c r="AT228" s="226" t="s">
        <v>104</v>
      </c>
      <c r="AU228" s="226" t="s">
        <v>107</v>
      </c>
      <c r="AY228" s="13" t="s">
        <v>102</v>
      </c>
      <c r="BE228" s="140">
        <f t="shared" si="34"/>
        <v>0</v>
      </c>
      <c r="BF228" s="140">
        <f t="shared" si="35"/>
        <v>0</v>
      </c>
      <c r="BG228" s="140">
        <f t="shared" si="36"/>
        <v>0</v>
      </c>
      <c r="BH228" s="140">
        <f t="shared" si="37"/>
        <v>0</v>
      </c>
      <c r="BI228" s="140">
        <f t="shared" si="38"/>
        <v>0</v>
      </c>
      <c r="BJ228" s="13" t="s">
        <v>107</v>
      </c>
      <c r="BK228" s="140">
        <f t="shared" si="39"/>
        <v>0</v>
      </c>
      <c r="BL228" s="13" t="s">
        <v>106</v>
      </c>
      <c r="BM228" s="226" t="s">
        <v>655</v>
      </c>
    </row>
    <row r="229" spans="2:65" s="1" customFormat="1" ht="16.5" customHeight="1" x14ac:dyDescent="0.25">
      <c r="B229" s="127"/>
      <c r="C229" s="217">
        <v>90</v>
      </c>
      <c r="D229" s="217" t="s">
        <v>104</v>
      </c>
      <c r="E229" s="218" t="s">
        <v>656</v>
      </c>
      <c r="F229" s="219" t="s">
        <v>657</v>
      </c>
      <c r="G229" s="220" t="s">
        <v>137</v>
      </c>
      <c r="H229" s="221">
        <v>6</v>
      </c>
      <c r="I229" s="222"/>
      <c r="J229" s="222">
        <f t="shared" si="30"/>
        <v>0</v>
      </c>
      <c r="K229" s="134"/>
      <c r="L229" s="25"/>
      <c r="M229" s="223" t="s">
        <v>1</v>
      </c>
      <c r="O229" s="224">
        <v>0.13</v>
      </c>
      <c r="P229" s="224">
        <f t="shared" si="31"/>
        <v>0.78</v>
      </c>
      <c r="Q229" s="224">
        <v>0</v>
      </c>
      <c r="R229" s="224">
        <f t="shared" si="32"/>
        <v>0</v>
      </c>
      <c r="S229" s="224">
        <v>0</v>
      </c>
      <c r="T229" s="225">
        <f t="shared" si="33"/>
        <v>0</v>
      </c>
      <c r="AR229" s="226" t="s">
        <v>106</v>
      </c>
      <c r="AT229" s="226" t="s">
        <v>104</v>
      </c>
      <c r="AU229" s="226" t="s">
        <v>107</v>
      </c>
      <c r="AY229" s="13" t="s">
        <v>102</v>
      </c>
      <c r="BE229" s="140">
        <f t="shared" si="34"/>
        <v>0</v>
      </c>
      <c r="BF229" s="140">
        <f t="shared" si="35"/>
        <v>0</v>
      </c>
      <c r="BG229" s="140">
        <f t="shared" si="36"/>
        <v>0</v>
      </c>
      <c r="BH229" s="140">
        <f t="shared" si="37"/>
        <v>0</v>
      </c>
      <c r="BI229" s="140">
        <f t="shared" si="38"/>
        <v>0</v>
      </c>
      <c r="BJ229" s="13" t="s">
        <v>107</v>
      </c>
      <c r="BK229" s="140">
        <f t="shared" si="39"/>
        <v>0</v>
      </c>
      <c r="BL229" s="13" t="s">
        <v>106</v>
      </c>
      <c r="BM229" s="226" t="s">
        <v>658</v>
      </c>
    </row>
    <row r="230" spans="2:65" s="1" customFormat="1" ht="24.25" customHeight="1" x14ac:dyDescent="0.25">
      <c r="B230" s="127"/>
      <c r="C230" s="217">
        <v>91</v>
      </c>
      <c r="D230" s="217" t="s">
        <v>104</v>
      </c>
      <c r="E230" s="218" t="s">
        <v>659</v>
      </c>
      <c r="F230" s="219" t="s">
        <v>660</v>
      </c>
      <c r="G230" s="220" t="s">
        <v>105</v>
      </c>
      <c r="H230" s="221">
        <v>2</v>
      </c>
      <c r="I230" s="222"/>
      <c r="J230" s="222">
        <f t="shared" si="30"/>
        <v>0</v>
      </c>
      <c r="K230" s="134"/>
      <c r="L230" s="25"/>
      <c r="M230" s="223" t="s">
        <v>1</v>
      </c>
      <c r="O230" s="224">
        <v>4.6580000000000004</v>
      </c>
      <c r="P230" s="224">
        <f t="shared" si="31"/>
        <v>9.3160000000000007</v>
      </c>
      <c r="Q230" s="224">
        <v>0</v>
      </c>
      <c r="R230" s="224">
        <f t="shared" si="32"/>
        <v>0</v>
      </c>
      <c r="S230" s="224">
        <v>0</v>
      </c>
      <c r="T230" s="225">
        <f t="shared" si="33"/>
        <v>0</v>
      </c>
      <c r="AR230" s="226" t="s">
        <v>106</v>
      </c>
      <c r="AT230" s="226" t="s">
        <v>104</v>
      </c>
      <c r="AU230" s="226" t="s">
        <v>107</v>
      </c>
      <c r="AY230" s="13" t="s">
        <v>102</v>
      </c>
      <c r="BE230" s="140">
        <f t="shared" si="34"/>
        <v>0</v>
      </c>
      <c r="BF230" s="140">
        <f t="shared" si="35"/>
        <v>0</v>
      </c>
      <c r="BG230" s="140">
        <f t="shared" si="36"/>
        <v>0</v>
      </c>
      <c r="BH230" s="140">
        <f t="shared" si="37"/>
        <v>0</v>
      </c>
      <c r="BI230" s="140">
        <f t="shared" si="38"/>
        <v>0</v>
      </c>
      <c r="BJ230" s="13" t="s">
        <v>107</v>
      </c>
      <c r="BK230" s="140">
        <f t="shared" si="39"/>
        <v>0</v>
      </c>
      <c r="BL230" s="13" t="s">
        <v>106</v>
      </c>
      <c r="BM230" s="226" t="s">
        <v>661</v>
      </c>
    </row>
    <row r="231" spans="2:65" s="382" customFormat="1" ht="16.5" customHeight="1" x14ac:dyDescent="0.25">
      <c r="B231" s="372"/>
      <c r="C231" s="373">
        <v>92</v>
      </c>
      <c r="D231" s="373" t="s">
        <v>143</v>
      </c>
      <c r="E231" s="374" t="s">
        <v>662</v>
      </c>
      <c r="F231" s="375" t="s">
        <v>663</v>
      </c>
      <c r="G231" s="376" t="s">
        <v>105</v>
      </c>
      <c r="H231" s="377">
        <v>1</v>
      </c>
      <c r="I231" s="378"/>
      <c r="J231" s="378">
        <f t="shared" si="30"/>
        <v>0</v>
      </c>
      <c r="K231" s="379"/>
      <c r="L231" s="380"/>
      <c r="M231" s="381" t="s">
        <v>1</v>
      </c>
      <c r="O231" s="383">
        <v>0</v>
      </c>
      <c r="P231" s="383">
        <f t="shared" si="31"/>
        <v>0</v>
      </c>
      <c r="Q231" s="383">
        <v>0</v>
      </c>
      <c r="R231" s="383">
        <f t="shared" si="32"/>
        <v>0</v>
      </c>
      <c r="S231" s="383">
        <v>0</v>
      </c>
      <c r="T231" s="384">
        <f t="shared" si="33"/>
        <v>0</v>
      </c>
      <c r="AR231" s="385" t="s">
        <v>116</v>
      </c>
      <c r="AT231" s="385" t="s">
        <v>143</v>
      </c>
      <c r="AU231" s="385" t="s">
        <v>107</v>
      </c>
      <c r="AY231" s="386" t="s">
        <v>102</v>
      </c>
      <c r="BE231" s="387">
        <f t="shared" si="34"/>
        <v>0</v>
      </c>
      <c r="BF231" s="387">
        <f t="shared" si="35"/>
        <v>0</v>
      </c>
      <c r="BG231" s="387">
        <f t="shared" si="36"/>
        <v>0</v>
      </c>
      <c r="BH231" s="387">
        <f t="shared" si="37"/>
        <v>0</v>
      </c>
      <c r="BI231" s="387">
        <f t="shared" si="38"/>
        <v>0</v>
      </c>
      <c r="BJ231" s="386" t="s">
        <v>107</v>
      </c>
      <c r="BK231" s="387">
        <f t="shared" si="39"/>
        <v>0</v>
      </c>
      <c r="BL231" s="386" t="s">
        <v>106</v>
      </c>
      <c r="BM231" s="385" t="s">
        <v>664</v>
      </c>
    </row>
    <row r="232" spans="2:65" s="382" customFormat="1" ht="16.5" customHeight="1" x14ac:dyDescent="0.25">
      <c r="B232" s="372"/>
      <c r="C232" s="373">
        <v>93</v>
      </c>
      <c r="D232" s="373" t="s">
        <v>143</v>
      </c>
      <c r="E232" s="374" t="s">
        <v>665</v>
      </c>
      <c r="F232" s="375" t="s">
        <v>666</v>
      </c>
      <c r="G232" s="376" t="s">
        <v>105</v>
      </c>
      <c r="H232" s="377">
        <v>1</v>
      </c>
      <c r="I232" s="378"/>
      <c r="J232" s="378">
        <f t="shared" si="30"/>
        <v>0</v>
      </c>
      <c r="K232" s="379"/>
      <c r="L232" s="380"/>
      <c r="M232" s="381" t="s">
        <v>1</v>
      </c>
      <c r="O232" s="383">
        <v>0</v>
      </c>
      <c r="P232" s="383">
        <f t="shared" si="31"/>
        <v>0</v>
      </c>
      <c r="Q232" s="383">
        <v>0</v>
      </c>
      <c r="R232" s="383">
        <f t="shared" si="32"/>
        <v>0</v>
      </c>
      <c r="S232" s="383">
        <v>0</v>
      </c>
      <c r="T232" s="384">
        <f t="shared" si="33"/>
        <v>0</v>
      </c>
      <c r="AR232" s="385" t="s">
        <v>116</v>
      </c>
      <c r="AT232" s="385" t="s">
        <v>143</v>
      </c>
      <c r="AU232" s="385" t="s">
        <v>107</v>
      </c>
      <c r="AY232" s="386" t="s">
        <v>102</v>
      </c>
      <c r="BE232" s="387">
        <f t="shared" si="34"/>
        <v>0</v>
      </c>
      <c r="BF232" s="387">
        <f t="shared" si="35"/>
        <v>0</v>
      </c>
      <c r="BG232" s="387">
        <f t="shared" si="36"/>
        <v>0</v>
      </c>
      <c r="BH232" s="387">
        <f t="shared" si="37"/>
        <v>0</v>
      </c>
      <c r="BI232" s="387">
        <f t="shared" si="38"/>
        <v>0</v>
      </c>
      <c r="BJ232" s="386" t="s">
        <v>107</v>
      </c>
      <c r="BK232" s="387">
        <f t="shared" si="39"/>
        <v>0</v>
      </c>
      <c r="BL232" s="386" t="s">
        <v>106</v>
      </c>
      <c r="BM232" s="385" t="s">
        <v>667</v>
      </c>
    </row>
    <row r="233" spans="2:65" s="382" customFormat="1" ht="16.5" customHeight="1" x14ac:dyDescent="0.25">
      <c r="B233" s="372"/>
      <c r="C233" s="373">
        <v>94</v>
      </c>
      <c r="D233" s="373" t="s">
        <v>143</v>
      </c>
      <c r="E233" s="374" t="s">
        <v>668</v>
      </c>
      <c r="F233" s="375" t="s">
        <v>669</v>
      </c>
      <c r="G233" s="376" t="s">
        <v>105</v>
      </c>
      <c r="H233" s="377">
        <v>2</v>
      </c>
      <c r="I233" s="378"/>
      <c r="J233" s="378">
        <f t="shared" ref="J233:J288" si="40">ROUND(I233*H233,2)</f>
        <v>0</v>
      </c>
      <c r="K233" s="379"/>
      <c r="L233" s="380"/>
      <c r="M233" s="381" t="s">
        <v>1</v>
      </c>
      <c r="O233" s="383">
        <v>0</v>
      </c>
      <c r="P233" s="383">
        <f t="shared" ref="P233:P288" si="41">O233*H233</f>
        <v>0</v>
      </c>
      <c r="Q233" s="383">
        <v>0</v>
      </c>
      <c r="R233" s="383">
        <f t="shared" ref="R233:R288" si="42">Q233*H233</f>
        <v>0</v>
      </c>
      <c r="S233" s="383">
        <v>0</v>
      </c>
      <c r="T233" s="384">
        <f t="shared" ref="T233:T288" si="43">S233*H233</f>
        <v>0</v>
      </c>
      <c r="AR233" s="385" t="s">
        <v>116</v>
      </c>
      <c r="AT233" s="385" t="s">
        <v>143</v>
      </c>
      <c r="AU233" s="385" t="s">
        <v>107</v>
      </c>
      <c r="AY233" s="386" t="s">
        <v>102</v>
      </c>
      <c r="BE233" s="387">
        <f t="shared" ref="BE233:BE288" si="44">IF(N233="základná",J233,0)</f>
        <v>0</v>
      </c>
      <c r="BF233" s="387">
        <f t="shared" ref="BF233:BF288" si="45">IF(N233="znížená",J233,0)</f>
        <v>0</v>
      </c>
      <c r="BG233" s="387">
        <f t="shared" ref="BG233:BG288" si="46">IF(N233="zákl. prenesená",J233,0)</f>
        <v>0</v>
      </c>
      <c r="BH233" s="387">
        <f t="shared" ref="BH233:BH288" si="47">IF(N233="zníž. prenesená",J233,0)</f>
        <v>0</v>
      </c>
      <c r="BI233" s="387">
        <f t="shared" ref="BI233:BI288" si="48">IF(N233="nulová",J233,0)</f>
        <v>0</v>
      </c>
      <c r="BJ233" s="386" t="s">
        <v>107</v>
      </c>
      <c r="BK233" s="387">
        <f t="shared" ref="BK233:BK288" si="49">ROUND(I233*H233,2)</f>
        <v>0</v>
      </c>
      <c r="BL233" s="386" t="s">
        <v>106</v>
      </c>
      <c r="BM233" s="385" t="s">
        <v>670</v>
      </c>
    </row>
    <row r="234" spans="2:65" s="1" customFormat="1" ht="24.25" customHeight="1" x14ac:dyDescent="0.25">
      <c r="B234" s="127"/>
      <c r="C234" s="217">
        <v>95</v>
      </c>
      <c r="D234" s="217" t="s">
        <v>104</v>
      </c>
      <c r="E234" s="218" t="s">
        <v>671</v>
      </c>
      <c r="F234" s="219" t="s">
        <v>672</v>
      </c>
      <c r="G234" s="220" t="s">
        <v>105</v>
      </c>
      <c r="H234" s="221">
        <v>1</v>
      </c>
      <c r="I234" s="222"/>
      <c r="J234" s="222">
        <f t="shared" si="40"/>
        <v>0</v>
      </c>
      <c r="K234" s="134"/>
      <c r="L234" s="25"/>
      <c r="M234" s="223" t="s">
        <v>1</v>
      </c>
      <c r="O234" s="224">
        <v>5.1180000000000003</v>
      </c>
      <c r="P234" s="224">
        <f t="shared" si="41"/>
        <v>5.1180000000000003</v>
      </c>
      <c r="Q234" s="224">
        <v>0</v>
      </c>
      <c r="R234" s="224">
        <f t="shared" si="42"/>
        <v>0</v>
      </c>
      <c r="S234" s="224">
        <v>0</v>
      </c>
      <c r="T234" s="225">
        <f t="shared" si="43"/>
        <v>0</v>
      </c>
      <c r="AR234" s="226" t="s">
        <v>106</v>
      </c>
      <c r="AT234" s="226" t="s">
        <v>104</v>
      </c>
      <c r="AU234" s="226" t="s">
        <v>107</v>
      </c>
      <c r="AY234" s="13" t="s">
        <v>102</v>
      </c>
      <c r="BE234" s="140">
        <f t="shared" si="44"/>
        <v>0</v>
      </c>
      <c r="BF234" s="140">
        <f t="shared" si="45"/>
        <v>0</v>
      </c>
      <c r="BG234" s="140">
        <f t="shared" si="46"/>
        <v>0</v>
      </c>
      <c r="BH234" s="140">
        <f t="shared" si="47"/>
        <v>0</v>
      </c>
      <c r="BI234" s="140">
        <f t="shared" si="48"/>
        <v>0</v>
      </c>
      <c r="BJ234" s="13" t="s">
        <v>107</v>
      </c>
      <c r="BK234" s="140">
        <f t="shared" si="49"/>
        <v>0</v>
      </c>
      <c r="BL234" s="13" t="s">
        <v>106</v>
      </c>
      <c r="BM234" s="226" t="s">
        <v>673</v>
      </c>
    </row>
    <row r="235" spans="2:65" s="382" customFormat="1" ht="33" customHeight="1" x14ac:dyDescent="0.25">
      <c r="B235" s="372"/>
      <c r="C235" s="373">
        <v>96</v>
      </c>
      <c r="D235" s="373" t="s">
        <v>143</v>
      </c>
      <c r="E235" s="374" t="s">
        <v>674</v>
      </c>
      <c r="F235" s="375" t="s">
        <v>675</v>
      </c>
      <c r="G235" s="376" t="s">
        <v>105</v>
      </c>
      <c r="H235" s="377">
        <v>1</v>
      </c>
      <c r="I235" s="378"/>
      <c r="J235" s="378">
        <f t="shared" si="40"/>
        <v>0</v>
      </c>
      <c r="K235" s="379"/>
      <c r="L235" s="380"/>
      <c r="M235" s="381" t="s">
        <v>1</v>
      </c>
      <c r="O235" s="383">
        <v>0</v>
      </c>
      <c r="P235" s="383">
        <f t="shared" si="41"/>
        <v>0</v>
      </c>
      <c r="Q235" s="383">
        <v>0</v>
      </c>
      <c r="R235" s="383">
        <f t="shared" si="42"/>
        <v>0</v>
      </c>
      <c r="S235" s="383">
        <v>0</v>
      </c>
      <c r="T235" s="384">
        <f t="shared" si="43"/>
        <v>0</v>
      </c>
      <c r="AR235" s="385" t="s">
        <v>116</v>
      </c>
      <c r="AT235" s="385" t="s">
        <v>143</v>
      </c>
      <c r="AU235" s="385" t="s">
        <v>107</v>
      </c>
      <c r="AY235" s="386" t="s">
        <v>102</v>
      </c>
      <c r="BE235" s="387">
        <f t="shared" si="44"/>
        <v>0</v>
      </c>
      <c r="BF235" s="387">
        <f t="shared" si="45"/>
        <v>0</v>
      </c>
      <c r="BG235" s="387">
        <f t="shared" si="46"/>
        <v>0</v>
      </c>
      <c r="BH235" s="387">
        <f t="shared" si="47"/>
        <v>0</v>
      </c>
      <c r="BI235" s="387">
        <f t="shared" si="48"/>
        <v>0</v>
      </c>
      <c r="BJ235" s="386" t="s">
        <v>107</v>
      </c>
      <c r="BK235" s="387">
        <f t="shared" si="49"/>
        <v>0</v>
      </c>
      <c r="BL235" s="386" t="s">
        <v>106</v>
      </c>
      <c r="BM235" s="385" t="s">
        <v>676</v>
      </c>
    </row>
    <row r="236" spans="2:65" s="1" customFormat="1" ht="24.25" customHeight="1" x14ac:dyDescent="0.25">
      <c r="B236" s="127"/>
      <c r="C236" s="217">
        <v>97</v>
      </c>
      <c r="D236" s="217" t="s">
        <v>104</v>
      </c>
      <c r="E236" s="218" t="s">
        <v>677</v>
      </c>
      <c r="F236" s="219" t="s">
        <v>678</v>
      </c>
      <c r="G236" s="220" t="s">
        <v>105</v>
      </c>
      <c r="H236" s="221">
        <v>7</v>
      </c>
      <c r="I236" s="222"/>
      <c r="J236" s="222">
        <f t="shared" si="40"/>
        <v>0</v>
      </c>
      <c r="K236" s="134"/>
      <c r="L236" s="25"/>
      <c r="M236" s="223" t="s">
        <v>1</v>
      </c>
      <c r="O236" s="224">
        <v>4.7937500000000002</v>
      </c>
      <c r="P236" s="224">
        <f t="shared" si="41"/>
        <v>33.556249999999999</v>
      </c>
      <c r="Q236" s="224">
        <v>0</v>
      </c>
      <c r="R236" s="224">
        <f t="shared" si="42"/>
        <v>0</v>
      </c>
      <c r="S236" s="224">
        <v>0</v>
      </c>
      <c r="T236" s="225">
        <f t="shared" si="43"/>
        <v>0</v>
      </c>
      <c r="AR236" s="226" t="s">
        <v>106</v>
      </c>
      <c r="AT236" s="226" t="s">
        <v>104</v>
      </c>
      <c r="AU236" s="226" t="s">
        <v>107</v>
      </c>
      <c r="AY236" s="13" t="s">
        <v>102</v>
      </c>
      <c r="BE236" s="140">
        <f t="shared" si="44"/>
        <v>0</v>
      </c>
      <c r="BF236" s="140">
        <f t="shared" si="45"/>
        <v>0</v>
      </c>
      <c r="BG236" s="140">
        <f t="shared" si="46"/>
        <v>0</v>
      </c>
      <c r="BH236" s="140">
        <f t="shared" si="47"/>
        <v>0</v>
      </c>
      <c r="BI236" s="140">
        <f t="shared" si="48"/>
        <v>0</v>
      </c>
      <c r="BJ236" s="13" t="s">
        <v>107</v>
      </c>
      <c r="BK236" s="140">
        <f t="shared" si="49"/>
        <v>0</v>
      </c>
      <c r="BL236" s="13" t="s">
        <v>106</v>
      </c>
      <c r="BM236" s="226" t="s">
        <v>679</v>
      </c>
    </row>
    <row r="237" spans="2:65" s="382" customFormat="1" ht="16.5" customHeight="1" x14ac:dyDescent="0.25">
      <c r="B237" s="372"/>
      <c r="C237" s="373">
        <v>98</v>
      </c>
      <c r="D237" s="373" t="s">
        <v>143</v>
      </c>
      <c r="E237" s="374" t="s">
        <v>680</v>
      </c>
      <c r="F237" s="375" t="s">
        <v>1232</v>
      </c>
      <c r="G237" s="376" t="s">
        <v>105</v>
      </c>
      <c r="H237" s="377">
        <v>3</v>
      </c>
      <c r="I237" s="378"/>
      <c r="J237" s="378">
        <f t="shared" si="40"/>
        <v>0</v>
      </c>
      <c r="K237" s="379"/>
      <c r="L237" s="380"/>
      <c r="M237" s="381" t="s">
        <v>1</v>
      </c>
      <c r="O237" s="383">
        <v>0</v>
      </c>
      <c r="P237" s="383">
        <f t="shared" si="41"/>
        <v>0</v>
      </c>
      <c r="Q237" s="383">
        <v>0</v>
      </c>
      <c r="R237" s="383">
        <f t="shared" si="42"/>
        <v>0</v>
      </c>
      <c r="S237" s="383">
        <v>0</v>
      </c>
      <c r="T237" s="384">
        <f t="shared" si="43"/>
        <v>0</v>
      </c>
      <c r="AR237" s="385" t="s">
        <v>116</v>
      </c>
      <c r="AT237" s="385" t="s">
        <v>143</v>
      </c>
      <c r="AU237" s="385" t="s">
        <v>107</v>
      </c>
      <c r="AY237" s="386" t="s">
        <v>102</v>
      </c>
      <c r="BE237" s="387">
        <f t="shared" si="44"/>
        <v>0</v>
      </c>
      <c r="BF237" s="387">
        <f t="shared" si="45"/>
        <v>0</v>
      </c>
      <c r="BG237" s="387">
        <f t="shared" si="46"/>
        <v>0</v>
      </c>
      <c r="BH237" s="387">
        <f t="shared" si="47"/>
        <v>0</v>
      </c>
      <c r="BI237" s="387">
        <f t="shared" si="48"/>
        <v>0</v>
      </c>
      <c r="BJ237" s="386" t="s">
        <v>107</v>
      </c>
      <c r="BK237" s="387">
        <f t="shared" si="49"/>
        <v>0</v>
      </c>
      <c r="BL237" s="386" t="s">
        <v>106</v>
      </c>
      <c r="BM237" s="385" t="s">
        <v>681</v>
      </c>
    </row>
    <row r="238" spans="2:65" s="382" customFormat="1" ht="16.5" customHeight="1" x14ac:dyDescent="0.25">
      <c r="B238" s="372"/>
      <c r="C238" s="373">
        <v>99</v>
      </c>
      <c r="D238" s="373" t="s">
        <v>143</v>
      </c>
      <c r="E238" s="374" t="s">
        <v>682</v>
      </c>
      <c r="F238" s="375" t="s">
        <v>1233</v>
      </c>
      <c r="G238" s="376" t="s">
        <v>105</v>
      </c>
      <c r="H238" s="377">
        <v>4</v>
      </c>
      <c r="I238" s="378"/>
      <c r="J238" s="378">
        <f t="shared" si="40"/>
        <v>0</v>
      </c>
      <c r="K238" s="379"/>
      <c r="L238" s="380"/>
      <c r="M238" s="381" t="s">
        <v>1</v>
      </c>
      <c r="O238" s="383">
        <v>0</v>
      </c>
      <c r="P238" s="383">
        <f t="shared" si="41"/>
        <v>0</v>
      </c>
      <c r="Q238" s="383">
        <v>0</v>
      </c>
      <c r="R238" s="383">
        <f t="shared" si="42"/>
        <v>0</v>
      </c>
      <c r="S238" s="383">
        <v>0</v>
      </c>
      <c r="T238" s="384">
        <f t="shared" si="43"/>
        <v>0</v>
      </c>
      <c r="AR238" s="385" t="s">
        <v>116</v>
      </c>
      <c r="AT238" s="385" t="s">
        <v>143</v>
      </c>
      <c r="AU238" s="385" t="s">
        <v>107</v>
      </c>
      <c r="AY238" s="386" t="s">
        <v>102</v>
      </c>
      <c r="BE238" s="387">
        <f t="shared" si="44"/>
        <v>0</v>
      </c>
      <c r="BF238" s="387">
        <f t="shared" si="45"/>
        <v>0</v>
      </c>
      <c r="BG238" s="387">
        <f t="shared" si="46"/>
        <v>0</v>
      </c>
      <c r="BH238" s="387">
        <f t="shared" si="47"/>
        <v>0</v>
      </c>
      <c r="BI238" s="387">
        <f t="shared" si="48"/>
        <v>0</v>
      </c>
      <c r="BJ238" s="386" t="s">
        <v>107</v>
      </c>
      <c r="BK238" s="387">
        <f t="shared" si="49"/>
        <v>0</v>
      </c>
      <c r="BL238" s="386" t="s">
        <v>106</v>
      </c>
      <c r="BM238" s="385" t="s">
        <v>683</v>
      </c>
    </row>
    <row r="239" spans="2:65" s="1" customFormat="1" ht="21.75" customHeight="1" x14ac:dyDescent="0.25">
      <c r="B239" s="127"/>
      <c r="C239" s="217">
        <v>100</v>
      </c>
      <c r="D239" s="217" t="s">
        <v>104</v>
      </c>
      <c r="E239" s="218" t="s">
        <v>684</v>
      </c>
      <c r="F239" s="219" t="s">
        <v>685</v>
      </c>
      <c r="G239" s="220" t="s">
        <v>120</v>
      </c>
      <c r="H239" s="221">
        <v>21.172999999999998</v>
      </c>
      <c r="I239" s="222"/>
      <c r="J239" s="222">
        <f t="shared" si="40"/>
        <v>0</v>
      </c>
      <c r="K239" s="134"/>
      <c r="L239" s="25"/>
      <c r="M239" s="223" t="s">
        <v>1</v>
      </c>
      <c r="O239" s="224">
        <v>7.9916099999999997</v>
      </c>
      <c r="P239" s="224">
        <f t="shared" si="41"/>
        <v>169.20635852999999</v>
      </c>
      <c r="Q239" s="224">
        <v>2.43933</v>
      </c>
      <c r="R239" s="224">
        <f t="shared" si="42"/>
        <v>51.647934089999993</v>
      </c>
      <c r="S239" s="224">
        <v>0</v>
      </c>
      <c r="T239" s="225">
        <f t="shared" si="43"/>
        <v>0</v>
      </c>
      <c r="AR239" s="226" t="s">
        <v>106</v>
      </c>
      <c r="AT239" s="226" t="s">
        <v>104</v>
      </c>
      <c r="AU239" s="226" t="s">
        <v>107</v>
      </c>
      <c r="AY239" s="13" t="s">
        <v>102</v>
      </c>
      <c r="BE239" s="140">
        <f t="shared" si="44"/>
        <v>0</v>
      </c>
      <c r="BF239" s="140">
        <f t="shared" si="45"/>
        <v>0</v>
      </c>
      <c r="BG239" s="140">
        <f t="shared" si="46"/>
        <v>0</v>
      </c>
      <c r="BH239" s="140">
        <f t="shared" si="47"/>
        <v>0</v>
      </c>
      <c r="BI239" s="140">
        <f t="shared" si="48"/>
        <v>0</v>
      </c>
      <c r="BJ239" s="13" t="s">
        <v>107</v>
      </c>
      <c r="BK239" s="140">
        <f t="shared" si="49"/>
        <v>0</v>
      </c>
      <c r="BL239" s="13" t="s">
        <v>106</v>
      </c>
      <c r="BM239" s="226" t="s">
        <v>686</v>
      </c>
    </row>
    <row r="240" spans="2:65" s="1" customFormat="1" ht="24.25" customHeight="1" x14ac:dyDescent="0.25">
      <c r="B240" s="127"/>
      <c r="C240" s="217">
        <v>101</v>
      </c>
      <c r="D240" s="217" t="s">
        <v>104</v>
      </c>
      <c r="E240" s="218" t="s">
        <v>687</v>
      </c>
      <c r="F240" s="219" t="s">
        <v>688</v>
      </c>
      <c r="G240" s="220" t="s">
        <v>105</v>
      </c>
      <c r="H240" s="221">
        <v>3</v>
      </c>
      <c r="I240" s="222"/>
      <c r="J240" s="222">
        <f t="shared" si="40"/>
        <v>0</v>
      </c>
      <c r="K240" s="134"/>
      <c r="L240" s="25"/>
      <c r="M240" s="223" t="s">
        <v>1</v>
      </c>
      <c r="O240" s="224">
        <v>0.79200000000000004</v>
      </c>
      <c r="P240" s="224">
        <f t="shared" si="41"/>
        <v>2.3760000000000003</v>
      </c>
      <c r="Q240" s="224">
        <v>5.4749999999999998E-3</v>
      </c>
      <c r="R240" s="224">
        <f t="shared" si="42"/>
        <v>1.6424999999999999E-2</v>
      </c>
      <c r="S240" s="224">
        <v>0</v>
      </c>
      <c r="T240" s="225">
        <f t="shared" si="43"/>
        <v>0</v>
      </c>
      <c r="AR240" s="226" t="s">
        <v>106</v>
      </c>
      <c r="AT240" s="226" t="s">
        <v>104</v>
      </c>
      <c r="AU240" s="226" t="s">
        <v>107</v>
      </c>
      <c r="AY240" s="13" t="s">
        <v>102</v>
      </c>
      <c r="BE240" s="140">
        <f t="shared" si="44"/>
        <v>0</v>
      </c>
      <c r="BF240" s="140">
        <f t="shared" si="45"/>
        <v>0</v>
      </c>
      <c r="BG240" s="140">
        <f t="shared" si="46"/>
        <v>0</v>
      </c>
      <c r="BH240" s="140">
        <f t="shared" si="47"/>
        <v>0</v>
      </c>
      <c r="BI240" s="140">
        <f t="shared" si="48"/>
        <v>0</v>
      </c>
      <c r="BJ240" s="13" t="s">
        <v>107</v>
      </c>
      <c r="BK240" s="140">
        <f t="shared" si="49"/>
        <v>0</v>
      </c>
      <c r="BL240" s="13" t="s">
        <v>106</v>
      </c>
      <c r="BM240" s="226" t="s">
        <v>689</v>
      </c>
    </row>
    <row r="241" spans="2:65" s="1" customFormat="1" ht="24.25" customHeight="1" x14ac:dyDescent="0.25">
      <c r="B241" s="127"/>
      <c r="C241" s="227">
        <v>102</v>
      </c>
      <c r="D241" s="227" t="s">
        <v>143</v>
      </c>
      <c r="E241" s="228" t="s">
        <v>690</v>
      </c>
      <c r="F241" s="229" t="s">
        <v>691</v>
      </c>
      <c r="G241" s="230" t="s">
        <v>105</v>
      </c>
      <c r="H241" s="231">
        <v>3</v>
      </c>
      <c r="I241" s="232"/>
      <c r="J241" s="232">
        <f t="shared" si="40"/>
        <v>0</v>
      </c>
      <c r="K241" s="233"/>
      <c r="L241" s="234"/>
      <c r="M241" s="235" t="s">
        <v>1</v>
      </c>
      <c r="O241" s="224">
        <v>0</v>
      </c>
      <c r="P241" s="224">
        <f t="shared" si="41"/>
        <v>0</v>
      </c>
      <c r="Q241" s="224">
        <v>0.3</v>
      </c>
      <c r="R241" s="224">
        <f t="shared" si="42"/>
        <v>0.89999999999999991</v>
      </c>
      <c r="S241" s="224">
        <v>0</v>
      </c>
      <c r="T241" s="225">
        <f t="shared" si="43"/>
        <v>0</v>
      </c>
      <c r="AR241" s="226" t="s">
        <v>116</v>
      </c>
      <c r="AT241" s="226" t="s">
        <v>143</v>
      </c>
      <c r="AU241" s="226" t="s">
        <v>107</v>
      </c>
      <c r="AY241" s="13" t="s">
        <v>102</v>
      </c>
      <c r="BE241" s="140">
        <f t="shared" si="44"/>
        <v>0</v>
      </c>
      <c r="BF241" s="140">
        <f t="shared" si="45"/>
        <v>0</v>
      </c>
      <c r="BG241" s="140">
        <f t="shared" si="46"/>
        <v>0</v>
      </c>
      <c r="BH241" s="140">
        <f t="shared" si="47"/>
        <v>0</v>
      </c>
      <c r="BI241" s="140">
        <f t="shared" si="48"/>
        <v>0</v>
      </c>
      <c r="BJ241" s="13" t="s">
        <v>107</v>
      </c>
      <c r="BK241" s="140">
        <f t="shared" si="49"/>
        <v>0</v>
      </c>
      <c r="BL241" s="13" t="s">
        <v>106</v>
      </c>
      <c r="BM241" s="226" t="s">
        <v>692</v>
      </c>
    </row>
    <row r="242" spans="2:65" s="1" customFormat="1" ht="24.25" customHeight="1" x14ac:dyDescent="0.25">
      <c r="B242" s="127"/>
      <c r="C242" s="217">
        <v>103</v>
      </c>
      <c r="D242" s="217" t="s">
        <v>104</v>
      </c>
      <c r="E242" s="218" t="s">
        <v>693</v>
      </c>
      <c r="F242" s="219" t="s">
        <v>694</v>
      </c>
      <c r="G242" s="220" t="s">
        <v>105</v>
      </c>
      <c r="H242" s="221">
        <v>1</v>
      </c>
      <c r="I242" s="222"/>
      <c r="J242" s="222">
        <f t="shared" si="40"/>
        <v>0</v>
      </c>
      <c r="K242" s="134"/>
      <c r="L242" s="25"/>
      <c r="M242" s="223" t="s">
        <v>1</v>
      </c>
      <c r="O242" s="224">
        <v>1.1439999999999999</v>
      </c>
      <c r="P242" s="224">
        <f t="shared" si="41"/>
        <v>1.1439999999999999</v>
      </c>
      <c r="Q242" s="224">
        <v>5.6049999999999997E-3</v>
      </c>
      <c r="R242" s="224">
        <f t="shared" si="42"/>
        <v>5.6049999999999997E-3</v>
      </c>
      <c r="S242" s="224">
        <v>0</v>
      </c>
      <c r="T242" s="225">
        <f t="shared" si="43"/>
        <v>0</v>
      </c>
      <c r="AR242" s="226" t="s">
        <v>106</v>
      </c>
      <c r="AT242" s="226" t="s">
        <v>104</v>
      </c>
      <c r="AU242" s="226" t="s">
        <v>107</v>
      </c>
      <c r="AY242" s="13" t="s">
        <v>102</v>
      </c>
      <c r="BE242" s="140">
        <f t="shared" si="44"/>
        <v>0</v>
      </c>
      <c r="BF242" s="140">
        <f t="shared" si="45"/>
        <v>0</v>
      </c>
      <c r="BG242" s="140">
        <f t="shared" si="46"/>
        <v>0</v>
      </c>
      <c r="BH242" s="140">
        <f t="shared" si="47"/>
        <v>0</v>
      </c>
      <c r="BI242" s="140">
        <f t="shared" si="48"/>
        <v>0</v>
      </c>
      <c r="BJ242" s="13" t="s">
        <v>107</v>
      </c>
      <c r="BK242" s="140">
        <f t="shared" si="49"/>
        <v>0</v>
      </c>
      <c r="BL242" s="13" t="s">
        <v>106</v>
      </c>
      <c r="BM242" s="226" t="s">
        <v>695</v>
      </c>
    </row>
    <row r="243" spans="2:65" s="1" customFormat="1" ht="37.950000000000003" customHeight="1" x14ac:dyDescent="0.25">
      <c r="B243" s="127"/>
      <c r="C243" s="227">
        <v>104</v>
      </c>
      <c r="D243" s="227" t="s">
        <v>143</v>
      </c>
      <c r="E243" s="228" t="s">
        <v>696</v>
      </c>
      <c r="F243" s="229" t="s">
        <v>697</v>
      </c>
      <c r="G243" s="230" t="s">
        <v>105</v>
      </c>
      <c r="H243" s="231">
        <v>1</v>
      </c>
      <c r="I243" s="232"/>
      <c r="J243" s="232">
        <f t="shared" si="40"/>
        <v>0</v>
      </c>
      <c r="K243" s="233"/>
      <c r="L243" s="234"/>
      <c r="M243" s="235" t="s">
        <v>1</v>
      </c>
      <c r="O243" s="224">
        <v>0</v>
      </c>
      <c r="P243" s="224">
        <f t="shared" si="41"/>
        <v>0</v>
      </c>
      <c r="Q243" s="224">
        <v>0.52</v>
      </c>
      <c r="R243" s="224">
        <f t="shared" si="42"/>
        <v>0.52</v>
      </c>
      <c r="S243" s="224">
        <v>0</v>
      </c>
      <c r="T243" s="225">
        <f t="shared" si="43"/>
        <v>0</v>
      </c>
      <c r="AR243" s="226" t="s">
        <v>116</v>
      </c>
      <c r="AT243" s="226" t="s">
        <v>143</v>
      </c>
      <c r="AU243" s="226" t="s">
        <v>107</v>
      </c>
      <c r="AY243" s="13" t="s">
        <v>102</v>
      </c>
      <c r="BE243" s="140">
        <f t="shared" si="44"/>
        <v>0</v>
      </c>
      <c r="BF243" s="140">
        <f t="shared" si="45"/>
        <v>0</v>
      </c>
      <c r="BG243" s="140">
        <f t="shared" si="46"/>
        <v>0</v>
      </c>
      <c r="BH243" s="140">
        <f t="shared" si="47"/>
        <v>0</v>
      </c>
      <c r="BI243" s="140">
        <f t="shared" si="48"/>
        <v>0</v>
      </c>
      <c r="BJ243" s="13" t="s">
        <v>107</v>
      </c>
      <c r="BK243" s="140">
        <f t="shared" si="49"/>
        <v>0</v>
      </c>
      <c r="BL243" s="13" t="s">
        <v>106</v>
      </c>
      <c r="BM243" s="226" t="s">
        <v>698</v>
      </c>
    </row>
    <row r="244" spans="2:65" s="1" customFormat="1" ht="24.25" customHeight="1" x14ac:dyDescent="0.25">
      <c r="B244" s="127"/>
      <c r="C244" s="217">
        <v>105</v>
      </c>
      <c r="D244" s="217" t="s">
        <v>104</v>
      </c>
      <c r="E244" s="218" t="s">
        <v>699</v>
      </c>
      <c r="F244" s="219" t="s">
        <v>700</v>
      </c>
      <c r="G244" s="220" t="s">
        <v>105</v>
      </c>
      <c r="H244" s="221">
        <v>1</v>
      </c>
      <c r="I244" s="222"/>
      <c r="J244" s="222">
        <f t="shared" si="40"/>
        <v>0</v>
      </c>
      <c r="K244" s="134"/>
      <c r="L244" s="25"/>
      <c r="M244" s="223" t="s">
        <v>1</v>
      </c>
      <c r="O244" s="224">
        <v>1.1439999999999999</v>
      </c>
      <c r="P244" s="224">
        <f t="shared" si="41"/>
        <v>1.1439999999999999</v>
      </c>
      <c r="Q244" s="224">
        <v>5.6049999999999997E-3</v>
      </c>
      <c r="R244" s="224">
        <f t="shared" si="42"/>
        <v>5.6049999999999997E-3</v>
      </c>
      <c r="S244" s="224">
        <v>0</v>
      </c>
      <c r="T244" s="225">
        <f t="shared" si="43"/>
        <v>0</v>
      </c>
      <c r="AR244" s="226" t="s">
        <v>106</v>
      </c>
      <c r="AT244" s="226" t="s">
        <v>104</v>
      </c>
      <c r="AU244" s="226" t="s">
        <v>107</v>
      </c>
      <c r="AY244" s="13" t="s">
        <v>102</v>
      </c>
      <c r="BE244" s="140">
        <f t="shared" si="44"/>
        <v>0</v>
      </c>
      <c r="BF244" s="140">
        <f t="shared" si="45"/>
        <v>0</v>
      </c>
      <c r="BG244" s="140">
        <f t="shared" si="46"/>
        <v>0</v>
      </c>
      <c r="BH244" s="140">
        <f t="shared" si="47"/>
        <v>0</v>
      </c>
      <c r="BI244" s="140">
        <f t="shared" si="48"/>
        <v>0</v>
      </c>
      <c r="BJ244" s="13" t="s">
        <v>107</v>
      </c>
      <c r="BK244" s="140">
        <f t="shared" si="49"/>
        <v>0</v>
      </c>
      <c r="BL244" s="13" t="s">
        <v>106</v>
      </c>
      <c r="BM244" s="226" t="s">
        <v>701</v>
      </c>
    </row>
    <row r="245" spans="2:65" s="1" customFormat="1" ht="37.950000000000003" customHeight="1" x14ac:dyDescent="0.25">
      <c r="B245" s="127"/>
      <c r="C245" s="227">
        <v>106</v>
      </c>
      <c r="D245" s="227" t="s">
        <v>143</v>
      </c>
      <c r="E245" s="228" t="s">
        <v>702</v>
      </c>
      <c r="F245" s="229" t="s">
        <v>703</v>
      </c>
      <c r="G245" s="230" t="s">
        <v>105</v>
      </c>
      <c r="H245" s="231">
        <v>1</v>
      </c>
      <c r="I245" s="232"/>
      <c r="J245" s="232">
        <f t="shared" si="40"/>
        <v>0</v>
      </c>
      <c r="K245" s="233"/>
      <c r="L245" s="234"/>
      <c r="M245" s="235" t="s">
        <v>1</v>
      </c>
      <c r="O245" s="224">
        <v>0</v>
      </c>
      <c r="P245" s="224">
        <f t="shared" si="41"/>
        <v>0</v>
      </c>
      <c r="Q245" s="224">
        <v>0.43</v>
      </c>
      <c r="R245" s="224">
        <f t="shared" si="42"/>
        <v>0.43</v>
      </c>
      <c r="S245" s="224">
        <v>0</v>
      </c>
      <c r="T245" s="225">
        <f t="shared" si="43"/>
        <v>0</v>
      </c>
      <c r="AR245" s="226" t="s">
        <v>116</v>
      </c>
      <c r="AT245" s="226" t="s">
        <v>143</v>
      </c>
      <c r="AU245" s="226" t="s">
        <v>107</v>
      </c>
      <c r="AY245" s="13" t="s">
        <v>102</v>
      </c>
      <c r="BE245" s="140">
        <f t="shared" si="44"/>
        <v>0</v>
      </c>
      <c r="BF245" s="140">
        <f t="shared" si="45"/>
        <v>0</v>
      </c>
      <c r="BG245" s="140">
        <f t="shared" si="46"/>
        <v>0</v>
      </c>
      <c r="BH245" s="140">
        <f t="shared" si="47"/>
        <v>0</v>
      </c>
      <c r="BI245" s="140">
        <f t="shared" si="48"/>
        <v>0</v>
      </c>
      <c r="BJ245" s="13" t="s">
        <v>107</v>
      </c>
      <c r="BK245" s="140">
        <f t="shared" si="49"/>
        <v>0</v>
      </c>
      <c r="BL245" s="13" t="s">
        <v>106</v>
      </c>
      <c r="BM245" s="226" t="s">
        <v>704</v>
      </c>
    </row>
    <row r="246" spans="2:65" s="1" customFormat="1" ht="24.25" customHeight="1" x14ac:dyDescent="0.25">
      <c r="B246" s="127"/>
      <c r="C246" s="217">
        <v>107</v>
      </c>
      <c r="D246" s="217" t="s">
        <v>104</v>
      </c>
      <c r="E246" s="218" t="s">
        <v>705</v>
      </c>
      <c r="F246" s="219" t="s">
        <v>706</v>
      </c>
      <c r="G246" s="220" t="s">
        <v>105</v>
      </c>
      <c r="H246" s="221">
        <v>1</v>
      </c>
      <c r="I246" s="222"/>
      <c r="J246" s="222">
        <f t="shared" si="40"/>
        <v>0</v>
      </c>
      <c r="K246" s="134"/>
      <c r="L246" s="25"/>
      <c r="M246" s="223" t="s">
        <v>1</v>
      </c>
      <c r="O246" s="224">
        <v>4.282</v>
      </c>
      <c r="P246" s="224">
        <f t="shared" si="41"/>
        <v>4.282</v>
      </c>
      <c r="Q246" s="224">
        <v>0.34098800000000001</v>
      </c>
      <c r="R246" s="224">
        <f t="shared" si="42"/>
        <v>0.34098800000000001</v>
      </c>
      <c r="S246" s="224">
        <v>0</v>
      </c>
      <c r="T246" s="225">
        <f t="shared" si="43"/>
        <v>0</v>
      </c>
      <c r="AR246" s="226" t="s">
        <v>106</v>
      </c>
      <c r="AT246" s="226" t="s">
        <v>104</v>
      </c>
      <c r="AU246" s="226" t="s">
        <v>107</v>
      </c>
      <c r="AY246" s="13" t="s">
        <v>102</v>
      </c>
      <c r="BE246" s="140">
        <f t="shared" si="44"/>
        <v>0</v>
      </c>
      <c r="BF246" s="140">
        <f t="shared" si="45"/>
        <v>0</v>
      </c>
      <c r="BG246" s="140">
        <f t="shared" si="46"/>
        <v>0</v>
      </c>
      <c r="BH246" s="140">
        <f t="shared" si="47"/>
        <v>0</v>
      </c>
      <c r="BI246" s="140">
        <f t="shared" si="48"/>
        <v>0</v>
      </c>
      <c r="BJ246" s="13" t="s">
        <v>107</v>
      </c>
      <c r="BK246" s="140">
        <f t="shared" si="49"/>
        <v>0</v>
      </c>
      <c r="BL246" s="13" t="s">
        <v>106</v>
      </c>
      <c r="BM246" s="226" t="s">
        <v>707</v>
      </c>
    </row>
    <row r="247" spans="2:65" s="1" customFormat="1" ht="16.5" customHeight="1" x14ac:dyDescent="0.25">
      <c r="B247" s="127"/>
      <c r="C247" s="227">
        <v>108</v>
      </c>
      <c r="D247" s="227" t="s">
        <v>143</v>
      </c>
      <c r="E247" s="228" t="s">
        <v>708</v>
      </c>
      <c r="F247" s="229" t="s">
        <v>709</v>
      </c>
      <c r="G247" s="230" t="s">
        <v>105</v>
      </c>
      <c r="H247" s="231">
        <v>1</v>
      </c>
      <c r="I247" s="232"/>
      <c r="J247" s="232">
        <f t="shared" si="40"/>
        <v>0</v>
      </c>
      <c r="K247" s="233"/>
      <c r="L247" s="234"/>
      <c r="M247" s="235" t="s">
        <v>1</v>
      </c>
      <c r="O247" s="224">
        <v>0</v>
      </c>
      <c r="P247" s="224">
        <f t="shared" si="41"/>
        <v>0</v>
      </c>
      <c r="Q247" s="224">
        <v>0</v>
      </c>
      <c r="R247" s="224">
        <f t="shared" si="42"/>
        <v>0</v>
      </c>
      <c r="S247" s="224">
        <v>0</v>
      </c>
      <c r="T247" s="225">
        <f t="shared" si="43"/>
        <v>0</v>
      </c>
      <c r="AR247" s="226" t="s">
        <v>116</v>
      </c>
      <c r="AT247" s="226" t="s">
        <v>143</v>
      </c>
      <c r="AU247" s="226" t="s">
        <v>107</v>
      </c>
      <c r="AY247" s="13" t="s">
        <v>102</v>
      </c>
      <c r="BE247" s="140">
        <f t="shared" si="44"/>
        <v>0</v>
      </c>
      <c r="BF247" s="140">
        <f t="shared" si="45"/>
        <v>0</v>
      </c>
      <c r="BG247" s="140">
        <f t="shared" si="46"/>
        <v>0</v>
      </c>
      <c r="BH247" s="140">
        <f t="shared" si="47"/>
        <v>0</v>
      </c>
      <c r="BI247" s="140">
        <f t="shared" si="48"/>
        <v>0</v>
      </c>
      <c r="BJ247" s="13" t="s">
        <v>107</v>
      </c>
      <c r="BK247" s="140">
        <f t="shared" si="49"/>
        <v>0</v>
      </c>
      <c r="BL247" s="13" t="s">
        <v>106</v>
      </c>
      <c r="BM247" s="226" t="s">
        <v>710</v>
      </c>
    </row>
    <row r="248" spans="2:65" s="382" customFormat="1" ht="16.5" customHeight="1" x14ac:dyDescent="0.25">
      <c r="B248" s="372"/>
      <c r="C248" s="373">
        <v>109</v>
      </c>
      <c r="D248" s="373" t="s">
        <v>143</v>
      </c>
      <c r="E248" s="374" t="s">
        <v>712</v>
      </c>
      <c r="F248" s="375" t="s">
        <v>713</v>
      </c>
      <c r="G248" s="376" t="s">
        <v>105</v>
      </c>
      <c r="H248" s="377">
        <v>1</v>
      </c>
      <c r="I248" s="378"/>
      <c r="J248" s="378">
        <f t="shared" si="40"/>
        <v>0</v>
      </c>
      <c r="K248" s="379"/>
      <c r="L248" s="380"/>
      <c r="M248" s="381" t="s">
        <v>1</v>
      </c>
      <c r="O248" s="383">
        <v>0</v>
      </c>
      <c r="P248" s="383">
        <f t="shared" si="41"/>
        <v>0</v>
      </c>
      <c r="Q248" s="383">
        <v>0</v>
      </c>
      <c r="R248" s="383">
        <f t="shared" si="42"/>
        <v>0</v>
      </c>
      <c r="S248" s="383">
        <v>0</v>
      </c>
      <c r="T248" s="384">
        <f t="shared" si="43"/>
        <v>0</v>
      </c>
      <c r="AR248" s="385" t="s">
        <v>116</v>
      </c>
      <c r="AT248" s="385" t="s">
        <v>143</v>
      </c>
      <c r="AU248" s="385" t="s">
        <v>107</v>
      </c>
      <c r="AY248" s="386" t="s">
        <v>102</v>
      </c>
      <c r="BE248" s="387">
        <f t="shared" si="44"/>
        <v>0</v>
      </c>
      <c r="BF248" s="387">
        <f t="shared" si="45"/>
        <v>0</v>
      </c>
      <c r="BG248" s="387">
        <f t="shared" si="46"/>
        <v>0</v>
      </c>
      <c r="BH248" s="387">
        <f t="shared" si="47"/>
        <v>0</v>
      </c>
      <c r="BI248" s="387">
        <f t="shared" si="48"/>
        <v>0</v>
      </c>
      <c r="BJ248" s="386" t="s">
        <v>107</v>
      </c>
      <c r="BK248" s="387">
        <f t="shared" si="49"/>
        <v>0</v>
      </c>
      <c r="BL248" s="386" t="s">
        <v>106</v>
      </c>
      <c r="BM248" s="385" t="s">
        <v>714</v>
      </c>
    </row>
    <row r="249" spans="2:65" s="382" customFormat="1" ht="16.5" customHeight="1" x14ac:dyDescent="0.25">
      <c r="B249" s="372"/>
      <c r="C249" s="373">
        <v>110</v>
      </c>
      <c r="D249" s="373" t="s">
        <v>143</v>
      </c>
      <c r="E249" s="374" t="s">
        <v>715</v>
      </c>
      <c r="F249" s="375" t="s">
        <v>716</v>
      </c>
      <c r="G249" s="376" t="s">
        <v>105</v>
      </c>
      <c r="H249" s="377">
        <v>1</v>
      </c>
      <c r="I249" s="378"/>
      <c r="J249" s="378">
        <f t="shared" si="40"/>
        <v>0</v>
      </c>
      <c r="K249" s="379"/>
      <c r="L249" s="380"/>
      <c r="M249" s="381" t="s">
        <v>1</v>
      </c>
      <c r="O249" s="383">
        <v>0</v>
      </c>
      <c r="P249" s="383">
        <f t="shared" si="41"/>
        <v>0</v>
      </c>
      <c r="Q249" s="383">
        <v>0</v>
      </c>
      <c r="R249" s="383">
        <f t="shared" si="42"/>
        <v>0</v>
      </c>
      <c r="S249" s="383">
        <v>0</v>
      </c>
      <c r="T249" s="384">
        <f t="shared" si="43"/>
        <v>0</v>
      </c>
      <c r="AR249" s="385" t="s">
        <v>116</v>
      </c>
      <c r="AT249" s="385" t="s">
        <v>143</v>
      </c>
      <c r="AU249" s="385" t="s">
        <v>107</v>
      </c>
      <c r="AY249" s="386" t="s">
        <v>102</v>
      </c>
      <c r="BE249" s="387">
        <f t="shared" si="44"/>
        <v>0</v>
      </c>
      <c r="BF249" s="387">
        <f t="shared" si="45"/>
        <v>0</v>
      </c>
      <c r="BG249" s="387">
        <f t="shared" si="46"/>
        <v>0</v>
      </c>
      <c r="BH249" s="387">
        <f t="shared" si="47"/>
        <v>0</v>
      </c>
      <c r="BI249" s="387">
        <f t="shared" si="48"/>
        <v>0</v>
      </c>
      <c r="BJ249" s="386" t="s">
        <v>107</v>
      </c>
      <c r="BK249" s="387">
        <f t="shared" si="49"/>
        <v>0</v>
      </c>
      <c r="BL249" s="386" t="s">
        <v>106</v>
      </c>
      <c r="BM249" s="385" t="s">
        <v>717</v>
      </c>
    </row>
    <row r="250" spans="2:65" s="1" customFormat="1" ht="11.6" x14ac:dyDescent="0.25">
      <c r="B250" s="127"/>
      <c r="C250" s="227">
        <v>111</v>
      </c>
      <c r="D250" s="227" t="s">
        <v>143</v>
      </c>
      <c r="E250" s="228" t="s">
        <v>718</v>
      </c>
      <c r="F250" s="147" t="s">
        <v>1234</v>
      </c>
      <c r="G250" s="230" t="s">
        <v>105</v>
      </c>
      <c r="H250" s="231">
        <v>1</v>
      </c>
      <c r="I250" s="232"/>
      <c r="J250" s="232">
        <f t="shared" si="40"/>
        <v>0</v>
      </c>
      <c r="K250" s="233"/>
      <c r="L250" s="234"/>
      <c r="M250" s="235" t="s">
        <v>1</v>
      </c>
      <c r="O250" s="224">
        <v>0</v>
      </c>
      <c r="P250" s="224">
        <f t="shared" si="41"/>
        <v>0</v>
      </c>
      <c r="Q250" s="224">
        <v>2.4E-2</v>
      </c>
      <c r="R250" s="224">
        <f t="shared" si="42"/>
        <v>2.4E-2</v>
      </c>
      <c r="S250" s="224">
        <v>0</v>
      </c>
      <c r="T250" s="225">
        <f t="shared" si="43"/>
        <v>0</v>
      </c>
      <c r="AR250" s="226" t="s">
        <v>116</v>
      </c>
      <c r="AT250" s="226" t="s">
        <v>143</v>
      </c>
      <c r="AU250" s="226" t="s">
        <v>107</v>
      </c>
      <c r="AY250" s="13" t="s">
        <v>102</v>
      </c>
      <c r="BE250" s="140">
        <f t="shared" si="44"/>
        <v>0</v>
      </c>
      <c r="BF250" s="140">
        <f t="shared" si="45"/>
        <v>0</v>
      </c>
      <c r="BG250" s="140">
        <f t="shared" si="46"/>
        <v>0</v>
      </c>
      <c r="BH250" s="140">
        <f t="shared" si="47"/>
        <v>0</v>
      </c>
      <c r="BI250" s="140">
        <f t="shared" si="48"/>
        <v>0</v>
      </c>
      <c r="BJ250" s="13" t="s">
        <v>107</v>
      </c>
      <c r="BK250" s="140">
        <f t="shared" si="49"/>
        <v>0</v>
      </c>
      <c r="BL250" s="13" t="s">
        <v>106</v>
      </c>
      <c r="BM250" s="226" t="s">
        <v>719</v>
      </c>
    </row>
    <row r="251" spans="2:65" s="1" customFormat="1" ht="24.25" customHeight="1" x14ac:dyDescent="0.25">
      <c r="B251" s="127"/>
      <c r="C251" s="217">
        <v>112</v>
      </c>
      <c r="D251" s="217" t="s">
        <v>104</v>
      </c>
      <c r="E251" s="218" t="s">
        <v>720</v>
      </c>
      <c r="F251" s="219" t="s">
        <v>721</v>
      </c>
      <c r="G251" s="220" t="s">
        <v>105</v>
      </c>
      <c r="H251" s="221">
        <v>264</v>
      </c>
      <c r="I251" s="222"/>
      <c r="J251" s="222">
        <f t="shared" si="40"/>
        <v>0</v>
      </c>
      <c r="K251" s="134"/>
      <c r="L251" s="25"/>
      <c r="M251" s="223" t="s">
        <v>1</v>
      </c>
      <c r="O251" s="224">
        <v>0.05</v>
      </c>
      <c r="P251" s="224">
        <f t="shared" si="41"/>
        <v>13.200000000000001</v>
      </c>
      <c r="Q251" s="224">
        <v>0</v>
      </c>
      <c r="R251" s="224">
        <f t="shared" si="42"/>
        <v>0</v>
      </c>
      <c r="S251" s="224">
        <v>0</v>
      </c>
      <c r="T251" s="225">
        <f t="shared" si="43"/>
        <v>0</v>
      </c>
      <c r="AR251" s="226" t="s">
        <v>106</v>
      </c>
      <c r="AT251" s="226" t="s">
        <v>104</v>
      </c>
      <c r="AU251" s="226" t="s">
        <v>107</v>
      </c>
      <c r="AY251" s="13" t="s">
        <v>102</v>
      </c>
      <c r="BE251" s="140">
        <f t="shared" si="44"/>
        <v>0</v>
      </c>
      <c r="BF251" s="140">
        <f t="shared" si="45"/>
        <v>0</v>
      </c>
      <c r="BG251" s="140">
        <f t="shared" si="46"/>
        <v>0</v>
      </c>
      <c r="BH251" s="140">
        <f t="shared" si="47"/>
        <v>0</v>
      </c>
      <c r="BI251" s="140">
        <f t="shared" si="48"/>
        <v>0</v>
      </c>
      <c r="BJ251" s="13" t="s">
        <v>107</v>
      </c>
      <c r="BK251" s="140">
        <f t="shared" si="49"/>
        <v>0</v>
      </c>
      <c r="BL251" s="13" t="s">
        <v>106</v>
      </c>
      <c r="BM251" s="226" t="s">
        <v>722</v>
      </c>
    </row>
    <row r="252" spans="2:65" s="1" customFormat="1" ht="24.25" customHeight="1" x14ac:dyDescent="0.25">
      <c r="B252" s="127"/>
      <c r="C252" s="227">
        <v>113</v>
      </c>
      <c r="D252" s="227" t="s">
        <v>143</v>
      </c>
      <c r="E252" s="228" t="s">
        <v>723</v>
      </c>
      <c r="F252" s="147" t="s">
        <v>1235</v>
      </c>
      <c r="G252" s="230" t="s">
        <v>105</v>
      </c>
      <c r="H252" s="231">
        <v>264</v>
      </c>
      <c r="I252" s="232"/>
      <c r="J252" s="232">
        <f t="shared" si="40"/>
        <v>0</v>
      </c>
      <c r="K252" s="233"/>
      <c r="L252" s="234"/>
      <c r="M252" s="235" t="s">
        <v>1</v>
      </c>
      <c r="O252" s="224">
        <v>0</v>
      </c>
      <c r="P252" s="224">
        <f t="shared" si="41"/>
        <v>0</v>
      </c>
      <c r="Q252" s="224">
        <v>2.8500000000000001E-3</v>
      </c>
      <c r="R252" s="224">
        <f t="shared" si="42"/>
        <v>0.75240000000000007</v>
      </c>
      <c r="S252" s="224">
        <v>0</v>
      </c>
      <c r="T252" s="225">
        <f t="shared" si="43"/>
        <v>0</v>
      </c>
      <c r="AR252" s="226" t="s">
        <v>116</v>
      </c>
      <c r="AT252" s="226" t="s">
        <v>143</v>
      </c>
      <c r="AU252" s="226" t="s">
        <v>107</v>
      </c>
      <c r="AY252" s="13" t="s">
        <v>102</v>
      </c>
      <c r="BE252" s="140">
        <f t="shared" si="44"/>
        <v>0</v>
      </c>
      <c r="BF252" s="140">
        <f t="shared" si="45"/>
        <v>0</v>
      </c>
      <c r="BG252" s="140">
        <f t="shared" si="46"/>
        <v>0</v>
      </c>
      <c r="BH252" s="140">
        <f t="shared" si="47"/>
        <v>0</v>
      </c>
      <c r="BI252" s="140">
        <f t="shared" si="48"/>
        <v>0</v>
      </c>
      <c r="BJ252" s="13" t="s">
        <v>107</v>
      </c>
      <c r="BK252" s="140">
        <f t="shared" si="49"/>
        <v>0</v>
      </c>
      <c r="BL252" s="13" t="s">
        <v>106</v>
      </c>
      <c r="BM252" s="226" t="s">
        <v>724</v>
      </c>
    </row>
    <row r="253" spans="2:65" s="1" customFormat="1" ht="24.25" customHeight="1" x14ac:dyDescent="0.25">
      <c r="B253" s="127"/>
      <c r="C253" s="217">
        <v>114</v>
      </c>
      <c r="D253" s="217" t="s">
        <v>104</v>
      </c>
      <c r="E253" s="218" t="s">
        <v>725</v>
      </c>
      <c r="F253" s="219" t="s">
        <v>726</v>
      </c>
      <c r="G253" s="220" t="s">
        <v>120</v>
      </c>
      <c r="H253" s="221">
        <v>657.101</v>
      </c>
      <c r="I253" s="222"/>
      <c r="J253" s="222">
        <f t="shared" si="40"/>
        <v>0</v>
      </c>
      <c r="K253" s="134"/>
      <c r="L253" s="25"/>
      <c r="M253" s="223" t="s">
        <v>1</v>
      </c>
      <c r="O253" s="224">
        <v>0.315</v>
      </c>
      <c r="P253" s="224">
        <f t="shared" si="41"/>
        <v>206.98681500000001</v>
      </c>
      <c r="Q253" s="224">
        <v>1.4400000000000001E-3</v>
      </c>
      <c r="R253" s="224">
        <f t="shared" si="42"/>
        <v>0.94622544000000008</v>
      </c>
      <c r="S253" s="224">
        <v>0</v>
      </c>
      <c r="T253" s="225">
        <f t="shared" si="43"/>
        <v>0</v>
      </c>
      <c r="AR253" s="226" t="s">
        <v>106</v>
      </c>
      <c r="AT253" s="226" t="s">
        <v>104</v>
      </c>
      <c r="AU253" s="226" t="s">
        <v>107</v>
      </c>
      <c r="AY253" s="13" t="s">
        <v>102</v>
      </c>
      <c r="BE253" s="140">
        <f t="shared" si="44"/>
        <v>0</v>
      </c>
      <c r="BF253" s="140">
        <f t="shared" si="45"/>
        <v>0</v>
      </c>
      <c r="BG253" s="140">
        <f t="shared" si="46"/>
        <v>0</v>
      </c>
      <c r="BH253" s="140">
        <f t="shared" si="47"/>
        <v>0</v>
      </c>
      <c r="BI253" s="140">
        <f t="shared" si="48"/>
        <v>0</v>
      </c>
      <c r="BJ253" s="13" t="s">
        <v>107</v>
      </c>
      <c r="BK253" s="140">
        <f t="shared" si="49"/>
        <v>0</v>
      </c>
      <c r="BL253" s="13" t="s">
        <v>106</v>
      </c>
      <c r="BM253" s="226" t="s">
        <v>727</v>
      </c>
    </row>
    <row r="254" spans="2:65" s="1" customFormat="1" ht="24.25" customHeight="1" x14ac:dyDescent="0.25">
      <c r="B254" s="127"/>
      <c r="C254" s="227">
        <v>115</v>
      </c>
      <c r="D254" s="227" t="s">
        <v>143</v>
      </c>
      <c r="E254" s="228" t="s">
        <v>728</v>
      </c>
      <c r="F254" s="147" t="s">
        <v>1236</v>
      </c>
      <c r="G254" s="230" t="s">
        <v>105</v>
      </c>
      <c r="H254" s="231">
        <v>1984</v>
      </c>
      <c r="I254" s="232"/>
      <c r="J254" s="232">
        <f t="shared" si="40"/>
        <v>0</v>
      </c>
      <c r="K254" s="233"/>
      <c r="L254" s="234"/>
      <c r="M254" s="235" t="s">
        <v>1</v>
      </c>
      <c r="O254" s="224">
        <v>0</v>
      </c>
      <c r="P254" s="224">
        <f t="shared" si="41"/>
        <v>0</v>
      </c>
      <c r="Q254" s="224">
        <v>1.14E-2</v>
      </c>
      <c r="R254" s="224">
        <f t="shared" si="42"/>
        <v>22.617599999999999</v>
      </c>
      <c r="S254" s="224">
        <v>0</v>
      </c>
      <c r="T254" s="225">
        <f t="shared" si="43"/>
        <v>0</v>
      </c>
      <c r="AR254" s="226" t="s">
        <v>116</v>
      </c>
      <c r="AT254" s="226" t="s">
        <v>143</v>
      </c>
      <c r="AU254" s="226" t="s">
        <v>107</v>
      </c>
      <c r="AY254" s="13" t="s">
        <v>102</v>
      </c>
      <c r="BE254" s="140">
        <f t="shared" si="44"/>
        <v>0</v>
      </c>
      <c r="BF254" s="140">
        <f t="shared" si="45"/>
        <v>0</v>
      </c>
      <c r="BG254" s="140">
        <f t="shared" si="46"/>
        <v>0</v>
      </c>
      <c r="BH254" s="140">
        <f t="shared" si="47"/>
        <v>0</v>
      </c>
      <c r="BI254" s="140">
        <f t="shared" si="48"/>
        <v>0</v>
      </c>
      <c r="BJ254" s="13" t="s">
        <v>107</v>
      </c>
      <c r="BK254" s="140">
        <f t="shared" si="49"/>
        <v>0</v>
      </c>
      <c r="BL254" s="13" t="s">
        <v>106</v>
      </c>
      <c r="BM254" s="226" t="s">
        <v>729</v>
      </c>
    </row>
    <row r="255" spans="2:65" s="1" customFormat="1" ht="24.25" customHeight="1" x14ac:dyDescent="0.25">
      <c r="B255" s="127"/>
      <c r="C255" s="227">
        <v>116</v>
      </c>
      <c r="D255" s="227" t="s">
        <v>143</v>
      </c>
      <c r="E255" s="146" t="s">
        <v>1225</v>
      </c>
      <c r="F255" s="147" t="s">
        <v>1237</v>
      </c>
      <c r="G255" s="230" t="s">
        <v>105</v>
      </c>
      <c r="H255" s="231">
        <v>1984</v>
      </c>
      <c r="I255" s="232"/>
      <c r="J255" s="232">
        <f t="shared" ref="J255" si="50">ROUND(I255*H255,2)</f>
        <v>0</v>
      </c>
      <c r="K255" s="233"/>
      <c r="L255" s="234"/>
      <c r="M255" s="235"/>
      <c r="O255" s="224"/>
      <c r="P255" s="224"/>
      <c r="Q255" s="224"/>
      <c r="R255" s="224"/>
      <c r="S255" s="224"/>
      <c r="T255" s="225"/>
      <c r="AR255" s="226"/>
      <c r="AT255" s="226"/>
      <c r="AU255" s="226"/>
      <c r="AY255" s="13"/>
      <c r="BE255" s="140"/>
      <c r="BF255" s="140"/>
      <c r="BG255" s="140"/>
      <c r="BH255" s="140"/>
      <c r="BI255" s="140"/>
      <c r="BJ255" s="13"/>
      <c r="BK255" s="140"/>
      <c r="BL255" s="13"/>
      <c r="BM255" s="226"/>
    </row>
    <row r="256" spans="2:65" s="1" customFormat="1" ht="24.25" customHeight="1" x14ac:dyDescent="0.25">
      <c r="B256" s="127"/>
      <c r="C256" s="227">
        <v>117</v>
      </c>
      <c r="D256" s="227" t="s">
        <v>143</v>
      </c>
      <c r="E256" s="228" t="s">
        <v>730</v>
      </c>
      <c r="F256" s="229" t="s">
        <v>731</v>
      </c>
      <c r="G256" s="230" t="s">
        <v>114</v>
      </c>
      <c r="H256" s="231">
        <v>3890</v>
      </c>
      <c r="I256" s="232"/>
      <c r="J256" s="232">
        <f t="shared" si="40"/>
        <v>0</v>
      </c>
      <c r="K256" s="233"/>
      <c r="L256" s="234"/>
      <c r="M256" s="235" t="s">
        <v>1</v>
      </c>
      <c r="O256" s="224">
        <v>0</v>
      </c>
      <c r="P256" s="224">
        <f t="shared" si="41"/>
        <v>0</v>
      </c>
      <c r="Q256" s="224">
        <v>2.0000000000000001E-4</v>
      </c>
      <c r="R256" s="224">
        <f t="shared" si="42"/>
        <v>0.77800000000000002</v>
      </c>
      <c r="S256" s="224">
        <v>0</v>
      </c>
      <c r="T256" s="225">
        <f t="shared" si="43"/>
        <v>0</v>
      </c>
      <c r="AR256" s="226" t="s">
        <v>116</v>
      </c>
      <c r="AT256" s="226" t="s">
        <v>143</v>
      </c>
      <c r="AU256" s="226" t="s">
        <v>107</v>
      </c>
      <c r="AY256" s="13" t="s">
        <v>102</v>
      </c>
      <c r="BE256" s="140">
        <f t="shared" si="44"/>
        <v>0</v>
      </c>
      <c r="BF256" s="140">
        <f t="shared" si="45"/>
        <v>0</v>
      </c>
      <c r="BG256" s="140">
        <f t="shared" si="46"/>
        <v>0</v>
      </c>
      <c r="BH256" s="140">
        <f t="shared" si="47"/>
        <v>0</v>
      </c>
      <c r="BI256" s="140">
        <f t="shared" si="48"/>
        <v>0</v>
      </c>
      <c r="BJ256" s="13" t="s">
        <v>107</v>
      </c>
      <c r="BK256" s="140">
        <f t="shared" si="49"/>
        <v>0</v>
      </c>
      <c r="BL256" s="13" t="s">
        <v>106</v>
      </c>
      <c r="BM256" s="226" t="s">
        <v>732</v>
      </c>
    </row>
    <row r="257" spans="2:65" s="1" customFormat="1" ht="24.25" customHeight="1" x14ac:dyDescent="0.25">
      <c r="B257" s="127"/>
      <c r="C257" s="227">
        <v>118</v>
      </c>
      <c r="D257" s="227" t="s">
        <v>143</v>
      </c>
      <c r="E257" s="228" t="s">
        <v>733</v>
      </c>
      <c r="F257" s="147" t="s">
        <v>1238</v>
      </c>
      <c r="G257" s="230" t="s">
        <v>105</v>
      </c>
      <c r="H257" s="231">
        <v>7</v>
      </c>
      <c r="I257" s="232"/>
      <c r="J257" s="232">
        <f t="shared" si="40"/>
        <v>0</v>
      </c>
      <c r="K257" s="233"/>
      <c r="L257" s="234"/>
      <c r="M257" s="235" t="s">
        <v>1</v>
      </c>
      <c r="O257" s="224">
        <v>0</v>
      </c>
      <c r="P257" s="224">
        <f t="shared" si="41"/>
        <v>0</v>
      </c>
      <c r="Q257" s="224">
        <v>1.15E-3</v>
      </c>
      <c r="R257" s="224">
        <f t="shared" si="42"/>
        <v>8.0499999999999999E-3</v>
      </c>
      <c r="S257" s="224">
        <v>0</v>
      </c>
      <c r="T257" s="225">
        <f t="shared" si="43"/>
        <v>0</v>
      </c>
      <c r="AR257" s="226" t="s">
        <v>116</v>
      </c>
      <c r="AT257" s="226" t="s">
        <v>143</v>
      </c>
      <c r="AU257" s="226" t="s">
        <v>107</v>
      </c>
      <c r="AY257" s="13" t="s">
        <v>102</v>
      </c>
      <c r="BE257" s="140">
        <f t="shared" si="44"/>
        <v>0</v>
      </c>
      <c r="BF257" s="140">
        <f t="shared" si="45"/>
        <v>0</v>
      </c>
      <c r="BG257" s="140">
        <f t="shared" si="46"/>
        <v>0</v>
      </c>
      <c r="BH257" s="140">
        <f t="shared" si="47"/>
        <v>0</v>
      </c>
      <c r="BI257" s="140">
        <f t="shared" si="48"/>
        <v>0</v>
      </c>
      <c r="BJ257" s="13" t="s">
        <v>107</v>
      </c>
      <c r="BK257" s="140">
        <f t="shared" si="49"/>
        <v>0</v>
      </c>
      <c r="BL257" s="13" t="s">
        <v>106</v>
      </c>
      <c r="BM257" s="226" t="s">
        <v>734</v>
      </c>
    </row>
    <row r="258" spans="2:65" s="1" customFormat="1" ht="33" customHeight="1" x14ac:dyDescent="0.25">
      <c r="B258" s="127"/>
      <c r="C258" s="217">
        <v>119</v>
      </c>
      <c r="D258" s="217" t="s">
        <v>104</v>
      </c>
      <c r="E258" s="218" t="s">
        <v>735</v>
      </c>
      <c r="F258" s="219" t="s">
        <v>736</v>
      </c>
      <c r="G258" s="220" t="s">
        <v>105</v>
      </c>
      <c r="H258" s="221">
        <v>16</v>
      </c>
      <c r="I258" s="222"/>
      <c r="J258" s="222">
        <f t="shared" si="40"/>
        <v>0</v>
      </c>
      <c r="K258" s="134"/>
      <c r="L258" s="25"/>
      <c r="M258" s="223" t="s">
        <v>1</v>
      </c>
      <c r="O258" s="224">
        <v>1.03</v>
      </c>
      <c r="P258" s="224">
        <f t="shared" si="41"/>
        <v>16.48</v>
      </c>
      <c r="Q258" s="224">
        <v>0</v>
      </c>
      <c r="R258" s="224">
        <f t="shared" si="42"/>
        <v>0</v>
      </c>
      <c r="S258" s="224">
        <v>0</v>
      </c>
      <c r="T258" s="225">
        <f t="shared" si="43"/>
        <v>0</v>
      </c>
      <c r="AR258" s="226" t="s">
        <v>106</v>
      </c>
      <c r="AT258" s="226" t="s">
        <v>104</v>
      </c>
      <c r="AU258" s="226" t="s">
        <v>107</v>
      </c>
      <c r="AY258" s="13" t="s">
        <v>102</v>
      </c>
      <c r="BE258" s="140">
        <f t="shared" si="44"/>
        <v>0</v>
      </c>
      <c r="BF258" s="140">
        <f t="shared" si="45"/>
        <v>0</v>
      </c>
      <c r="BG258" s="140">
        <f t="shared" si="46"/>
        <v>0</v>
      </c>
      <c r="BH258" s="140">
        <f t="shared" si="47"/>
        <v>0</v>
      </c>
      <c r="BI258" s="140">
        <f t="shared" si="48"/>
        <v>0</v>
      </c>
      <c r="BJ258" s="13" t="s">
        <v>107</v>
      </c>
      <c r="BK258" s="140">
        <f t="shared" si="49"/>
        <v>0</v>
      </c>
      <c r="BL258" s="13" t="s">
        <v>106</v>
      </c>
      <c r="BM258" s="226" t="s">
        <v>737</v>
      </c>
    </row>
    <row r="259" spans="2:65" s="1" customFormat="1" ht="24.25" customHeight="1" x14ac:dyDescent="0.25">
      <c r="B259" s="127"/>
      <c r="C259" s="227">
        <v>120</v>
      </c>
      <c r="D259" s="227" t="s">
        <v>143</v>
      </c>
      <c r="E259" s="228" t="s">
        <v>738</v>
      </c>
      <c r="F259" s="147" t="s">
        <v>1226</v>
      </c>
      <c r="G259" s="230" t="s">
        <v>105</v>
      </c>
      <c r="H259" s="231">
        <v>16</v>
      </c>
      <c r="I259" s="232"/>
      <c r="J259" s="232">
        <f t="shared" si="40"/>
        <v>0</v>
      </c>
      <c r="K259" s="233"/>
      <c r="L259" s="234"/>
      <c r="M259" s="235" t="s">
        <v>1</v>
      </c>
      <c r="O259" s="224">
        <v>0</v>
      </c>
      <c r="P259" s="224">
        <f t="shared" si="41"/>
        <v>0</v>
      </c>
      <c r="Q259" s="224">
        <v>2.5000000000000001E-3</v>
      </c>
      <c r="R259" s="224">
        <f t="shared" si="42"/>
        <v>0.04</v>
      </c>
      <c r="S259" s="224">
        <v>0</v>
      </c>
      <c r="T259" s="225">
        <f t="shared" si="43"/>
        <v>0</v>
      </c>
      <c r="AR259" s="226" t="s">
        <v>116</v>
      </c>
      <c r="AT259" s="226" t="s">
        <v>143</v>
      </c>
      <c r="AU259" s="226" t="s">
        <v>107</v>
      </c>
      <c r="AY259" s="13" t="s">
        <v>102</v>
      </c>
      <c r="BE259" s="140">
        <f t="shared" si="44"/>
        <v>0</v>
      </c>
      <c r="BF259" s="140">
        <f t="shared" si="45"/>
        <v>0</v>
      </c>
      <c r="BG259" s="140">
        <f t="shared" si="46"/>
        <v>0</v>
      </c>
      <c r="BH259" s="140">
        <f t="shared" si="47"/>
        <v>0</v>
      </c>
      <c r="BI259" s="140">
        <f t="shared" si="48"/>
        <v>0</v>
      </c>
      <c r="BJ259" s="13" t="s">
        <v>107</v>
      </c>
      <c r="BK259" s="140">
        <f t="shared" si="49"/>
        <v>0</v>
      </c>
      <c r="BL259" s="13" t="s">
        <v>106</v>
      </c>
      <c r="BM259" s="226" t="s">
        <v>739</v>
      </c>
    </row>
    <row r="260" spans="2:65" s="1" customFormat="1" ht="24.25" customHeight="1" x14ac:dyDescent="0.25">
      <c r="B260" s="127"/>
      <c r="C260" s="227">
        <v>121</v>
      </c>
      <c r="D260" s="227" t="s">
        <v>143</v>
      </c>
      <c r="E260" s="228" t="s">
        <v>740</v>
      </c>
      <c r="F260" s="147" t="s">
        <v>1239</v>
      </c>
      <c r="G260" s="230" t="s">
        <v>105</v>
      </c>
      <c r="H260" s="231">
        <v>16</v>
      </c>
      <c r="I260" s="232"/>
      <c r="J260" s="232">
        <f t="shared" si="40"/>
        <v>0</v>
      </c>
      <c r="K260" s="233"/>
      <c r="L260" s="234"/>
      <c r="M260" s="235" t="s">
        <v>1</v>
      </c>
      <c r="O260" s="224">
        <v>0</v>
      </c>
      <c r="P260" s="224">
        <f t="shared" si="41"/>
        <v>0</v>
      </c>
      <c r="Q260" s="224">
        <v>7.5999999999999998E-2</v>
      </c>
      <c r="R260" s="224">
        <f t="shared" si="42"/>
        <v>1.216</v>
      </c>
      <c r="S260" s="224">
        <v>0</v>
      </c>
      <c r="T260" s="225">
        <f t="shared" si="43"/>
        <v>0</v>
      </c>
      <c r="AR260" s="226" t="s">
        <v>116</v>
      </c>
      <c r="AT260" s="226" t="s">
        <v>143</v>
      </c>
      <c r="AU260" s="226" t="s">
        <v>107</v>
      </c>
      <c r="AY260" s="13" t="s">
        <v>102</v>
      </c>
      <c r="BE260" s="140">
        <f t="shared" si="44"/>
        <v>0</v>
      </c>
      <c r="BF260" s="140">
        <f t="shared" si="45"/>
        <v>0</v>
      </c>
      <c r="BG260" s="140">
        <f t="shared" si="46"/>
        <v>0</v>
      </c>
      <c r="BH260" s="140">
        <f t="shared" si="47"/>
        <v>0</v>
      </c>
      <c r="BI260" s="140">
        <f t="shared" si="48"/>
        <v>0</v>
      </c>
      <c r="BJ260" s="13" t="s">
        <v>107</v>
      </c>
      <c r="BK260" s="140">
        <f t="shared" si="49"/>
        <v>0</v>
      </c>
      <c r="BL260" s="13" t="s">
        <v>106</v>
      </c>
      <c r="BM260" s="226" t="s">
        <v>741</v>
      </c>
    </row>
    <row r="261" spans="2:65" s="1" customFormat="1" ht="24.25" customHeight="1" x14ac:dyDescent="0.25">
      <c r="B261" s="127"/>
      <c r="C261" s="227">
        <v>122</v>
      </c>
      <c r="D261" s="227" t="s">
        <v>143</v>
      </c>
      <c r="E261" s="228" t="s">
        <v>742</v>
      </c>
      <c r="F261" s="147" t="s">
        <v>1240</v>
      </c>
      <c r="G261" s="230" t="s">
        <v>105</v>
      </c>
      <c r="H261" s="231">
        <v>16</v>
      </c>
      <c r="I261" s="232"/>
      <c r="J261" s="232">
        <f t="shared" si="40"/>
        <v>0</v>
      </c>
      <c r="K261" s="233"/>
      <c r="L261" s="234"/>
      <c r="M261" s="235" t="s">
        <v>1</v>
      </c>
      <c r="O261" s="224">
        <v>0</v>
      </c>
      <c r="P261" s="224">
        <f t="shared" si="41"/>
        <v>0</v>
      </c>
      <c r="Q261" s="224">
        <v>5.0000000000000001E-3</v>
      </c>
      <c r="R261" s="224">
        <f t="shared" si="42"/>
        <v>0.08</v>
      </c>
      <c r="S261" s="224">
        <v>0</v>
      </c>
      <c r="T261" s="225">
        <f t="shared" si="43"/>
        <v>0</v>
      </c>
      <c r="AR261" s="226" t="s">
        <v>116</v>
      </c>
      <c r="AT261" s="226" t="s">
        <v>143</v>
      </c>
      <c r="AU261" s="226" t="s">
        <v>107</v>
      </c>
      <c r="AY261" s="13" t="s">
        <v>102</v>
      </c>
      <c r="BE261" s="140">
        <f t="shared" si="44"/>
        <v>0</v>
      </c>
      <c r="BF261" s="140">
        <f t="shared" si="45"/>
        <v>0</v>
      </c>
      <c r="BG261" s="140">
        <f t="shared" si="46"/>
        <v>0</v>
      </c>
      <c r="BH261" s="140">
        <f t="shared" si="47"/>
        <v>0</v>
      </c>
      <c r="BI261" s="140">
        <f t="shared" si="48"/>
        <v>0</v>
      </c>
      <c r="BJ261" s="13" t="s">
        <v>107</v>
      </c>
      <c r="BK261" s="140">
        <f t="shared" si="49"/>
        <v>0</v>
      </c>
      <c r="BL261" s="13" t="s">
        <v>106</v>
      </c>
      <c r="BM261" s="226" t="s">
        <v>743</v>
      </c>
    </row>
    <row r="262" spans="2:65" s="1" customFormat="1" ht="24.25" customHeight="1" x14ac:dyDescent="0.25">
      <c r="B262" s="127"/>
      <c r="C262" s="227">
        <v>123</v>
      </c>
      <c r="D262" s="227" t="s">
        <v>143</v>
      </c>
      <c r="E262" s="228" t="s">
        <v>744</v>
      </c>
      <c r="F262" s="147" t="s">
        <v>1241</v>
      </c>
      <c r="G262" s="230" t="s">
        <v>105</v>
      </c>
      <c r="H262" s="231">
        <v>16</v>
      </c>
      <c r="I262" s="232"/>
      <c r="J262" s="232">
        <f t="shared" si="40"/>
        <v>0</v>
      </c>
      <c r="K262" s="233"/>
      <c r="L262" s="234"/>
      <c r="M262" s="235" t="s">
        <v>1</v>
      </c>
      <c r="O262" s="224">
        <v>0</v>
      </c>
      <c r="P262" s="224">
        <f t="shared" si="41"/>
        <v>0</v>
      </c>
      <c r="Q262" s="224">
        <v>3.6400000000000002E-2</v>
      </c>
      <c r="R262" s="224">
        <f t="shared" si="42"/>
        <v>0.58240000000000003</v>
      </c>
      <c r="S262" s="224">
        <v>0</v>
      </c>
      <c r="T262" s="225">
        <f t="shared" si="43"/>
        <v>0</v>
      </c>
      <c r="AR262" s="226" t="s">
        <v>116</v>
      </c>
      <c r="AT262" s="226" t="s">
        <v>143</v>
      </c>
      <c r="AU262" s="226" t="s">
        <v>107</v>
      </c>
      <c r="AY262" s="13" t="s">
        <v>102</v>
      </c>
      <c r="BE262" s="140">
        <f t="shared" si="44"/>
        <v>0</v>
      </c>
      <c r="BF262" s="140">
        <f t="shared" si="45"/>
        <v>0</v>
      </c>
      <c r="BG262" s="140">
        <f t="shared" si="46"/>
        <v>0</v>
      </c>
      <c r="BH262" s="140">
        <f t="shared" si="47"/>
        <v>0</v>
      </c>
      <c r="BI262" s="140">
        <f t="shared" si="48"/>
        <v>0</v>
      </c>
      <c r="BJ262" s="13" t="s">
        <v>107</v>
      </c>
      <c r="BK262" s="140">
        <f t="shared" si="49"/>
        <v>0</v>
      </c>
      <c r="BL262" s="13" t="s">
        <v>106</v>
      </c>
      <c r="BM262" s="226" t="s">
        <v>745</v>
      </c>
    </row>
    <row r="263" spans="2:65" s="1" customFormat="1" ht="33" customHeight="1" x14ac:dyDescent="0.25">
      <c r="B263" s="127"/>
      <c r="C263" s="227">
        <v>124</v>
      </c>
      <c r="D263" s="227" t="s">
        <v>143</v>
      </c>
      <c r="E263" s="228" t="s">
        <v>746</v>
      </c>
      <c r="F263" s="147" t="s">
        <v>1242</v>
      </c>
      <c r="G263" s="230" t="s">
        <v>105</v>
      </c>
      <c r="H263" s="231">
        <v>16</v>
      </c>
      <c r="I263" s="232"/>
      <c r="J263" s="232">
        <f t="shared" si="40"/>
        <v>0</v>
      </c>
      <c r="K263" s="233"/>
      <c r="L263" s="234"/>
      <c r="M263" s="235" t="s">
        <v>1</v>
      </c>
      <c r="O263" s="224">
        <v>0</v>
      </c>
      <c r="P263" s="224">
        <f t="shared" si="41"/>
        <v>0</v>
      </c>
      <c r="Q263" s="224">
        <v>5.8799999999999998E-3</v>
      </c>
      <c r="R263" s="224">
        <f t="shared" si="42"/>
        <v>9.4079999999999997E-2</v>
      </c>
      <c r="S263" s="224">
        <v>0</v>
      </c>
      <c r="T263" s="225">
        <f t="shared" si="43"/>
        <v>0</v>
      </c>
      <c r="AR263" s="226" t="s">
        <v>116</v>
      </c>
      <c r="AT263" s="226" t="s">
        <v>143</v>
      </c>
      <c r="AU263" s="226" t="s">
        <v>107</v>
      </c>
      <c r="AY263" s="13" t="s">
        <v>102</v>
      </c>
      <c r="BE263" s="140">
        <f t="shared" si="44"/>
        <v>0</v>
      </c>
      <c r="BF263" s="140">
        <f t="shared" si="45"/>
        <v>0</v>
      </c>
      <c r="BG263" s="140">
        <f t="shared" si="46"/>
        <v>0</v>
      </c>
      <c r="BH263" s="140">
        <f t="shared" si="47"/>
        <v>0</v>
      </c>
      <c r="BI263" s="140">
        <f t="shared" si="48"/>
        <v>0</v>
      </c>
      <c r="BJ263" s="13" t="s">
        <v>107</v>
      </c>
      <c r="BK263" s="140">
        <f t="shared" si="49"/>
        <v>0</v>
      </c>
      <c r="BL263" s="13" t="s">
        <v>106</v>
      </c>
      <c r="BM263" s="226" t="s">
        <v>747</v>
      </c>
    </row>
    <row r="264" spans="2:65" s="1" customFormat="1" ht="24.25" customHeight="1" x14ac:dyDescent="0.25">
      <c r="B264" s="127"/>
      <c r="C264" s="227">
        <v>125</v>
      </c>
      <c r="D264" s="227" t="s">
        <v>143</v>
      </c>
      <c r="E264" s="228" t="s">
        <v>748</v>
      </c>
      <c r="F264" s="147" t="s">
        <v>1243</v>
      </c>
      <c r="G264" s="230" t="s">
        <v>105</v>
      </c>
      <c r="H264" s="231">
        <v>16</v>
      </c>
      <c r="I264" s="232"/>
      <c r="J264" s="232">
        <f t="shared" si="40"/>
        <v>0</v>
      </c>
      <c r="K264" s="233"/>
      <c r="L264" s="234"/>
      <c r="M264" s="235" t="s">
        <v>1</v>
      </c>
      <c r="O264" s="224">
        <v>0</v>
      </c>
      <c r="P264" s="224">
        <f t="shared" si="41"/>
        <v>0</v>
      </c>
      <c r="Q264" s="224">
        <v>6.6E-4</v>
      </c>
      <c r="R264" s="224">
        <f t="shared" si="42"/>
        <v>1.056E-2</v>
      </c>
      <c r="S264" s="224">
        <v>0</v>
      </c>
      <c r="T264" s="225">
        <f t="shared" si="43"/>
        <v>0</v>
      </c>
      <c r="AR264" s="226" t="s">
        <v>116</v>
      </c>
      <c r="AT264" s="226" t="s">
        <v>143</v>
      </c>
      <c r="AU264" s="226" t="s">
        <v>107</v>
      </c>
      <c r="AY264" s="13" t="s">
        <v>102</v>
      </c>
      <c r="BE264" s="140">
        <f t="shared" si="44"/>
        <v>0</v>
      </c>
      <c r="BF264" s="140">
        <f t="shared" si="45"/>
        <v>0</v>
      </c>
      <c r="BG264" s="140">
        <f t="shared" si="46"/>
        <v>0</v>
      </c>
      <c r="BH264" s="140">
        <f t="shared" si="47"/>
        <v>0</v>
      </c>
      <c r="BI264" s="140">
        <f t="shared" si="48"/>
        <v>0</v>
      </c>
      <c r="BJ264" s="13" t="s">
        <v>107</v>
      </c>
      <c r="BK264" s="140">
        <f t="shared" si="49"/>
        <v>0</v>
      </c>
      <c r="BL264" s="13" t="s">
        <v>106</v>
      </c>
      <c r="BM264" s="226" t="s">
        <v>749</v>
      </c>
    </row>
    <row r="265" spans="2:65" s="1" customFormat="1" ht="24.25" customHeight="1" x14ac:dyDescent="0.25">
      <c r="B265" s="127"/>
      <c r="C265" s="217">
        <v>126</v>
      </c>
      <c r="D265" s="217" t="s">
        <v>104</v>
      </c>
      <c r="E265" s="218" t="s">
        <v>750</v>
      </c>
      <c r="F265" s="219" t="s">
        <v>751</v>
      </c>
      <c r="G265" s="220" t="s">
        <v>105</v>
      </c>
      <c r="H265" s="221">
        <v>19</v>
      </c>
      <c r="I265" s="222"/>
      <c r="J265" s="222">
        <f t="shared" si="40"/>
        <v>0</v>
      </c>
      <c r="K265" s="134"/>
      <c r="L265" s="25"/>
      <c r="M265" s="223" t="s">
        <v>1</v>
      </c>
      <c r="O265" s="224">
        <v>1.21</v>
      </c>
      <c r="P265" s="224">
        <f t="shared" si="41"/>
        <v>22.99</v>
      </c>
      <c r="Q265" s="224">
        <v>6.3E-3</v>
      </c>
      <c r="R265" s="224">
        <f t="shared" si="42"/>
        <v>0.1197</v>
      </c>
      <c r="S265" s="224">
        <v>0</v>
      </c>
      <c r="T265" s="225">
        <f t="shared" si="43"/>
        <v>0</v>
      </c>
      <c r="AR265" s="226" t="s">
        <v>106</v>
      </c>
      <c r="AT265" s="226" t="s">
        <v>104</v>
      </c>
      <c r="AU265" s="226" t="s">
        <v>107</v>
      </c>
      <c r="AY265" s="13" t="s">
        <v>102</v>
      </c>
      <c r="BE265" s="140">
        <f t="shared" si="44"/>
        <v>0</v>
      </c>
      <c r="BF265" s="140">
        <f t="shared" si="45"/>
        <v>0</v>
      </c>
      <c r="BG265" s="140">
        <f t="shared" si="46"/>
        <v>0</v>
      </c>
      <c r="BH265" s="140">
        <f t="shared" si="47"/>
        <v>0</v>
      </c>
      <c r="BI265" s="140">
        <f t="shared" si="48"/>
        <v>0</v>
      </c>
      <c r="BJ265" s="13" t="s">
        <v>107</v>
      </c>
      <c r="BK265" s="140">
        <f t="shared" si="49"/>
        <v>0</v>
      </c>
      <c r="BL265" s="13" t="s">
        <v>106</v>
      </c>
      <c r="BM265" s="226" t="s">
        <v>752</v>
      </c>
    </row>
    <row r="266" spans="2:65" s="353" customFormat="1" ht="16.5" customHeight="1" x14ac:dyDescent="0.25">
      <c r="B266" s="350"/>
      <c r="C266" s="227">
        <v>127</v>
      </c>
      <c r="D266" s="227" t="s">
        <v>143</v>
      </c>
      <c r="E266" s="228" t="s">
        <v>753</v>
      </c>
      <c r="F266" s="229" t="s">
        <v>754</v>
      </c>
      <c r="G266" s="230" t="s">
        <v>105</v>
      </c>
      <c r="H266" s="231">
        <v>8</v>
      </c>
      <c r="I266" s="232"/>
      <c r="J266" s="232">
        <f t="shared" si="40"/>
        <v>0</v>
      </c>
      <c r="K266" s="357"/>
      <c r="L266" s="358"/>
      <c r="M266" s="359" t="s">
        <v>1</v>
      </c>
      <c r="O266" s="351">
        <v>0</v>
      </c>
      <c r="P266" s="351">
        <f t="shared" si="41"/>
        <v>0</v>
      </c>
      <c r="Q266" s="351">
        <v>0</v>
      </c>
      <c r="R266" s="351">
        <f t="shared" si="42"/>
        <v>0</v>
      </c>
      <c r="S266" s="351">
        <v>0</v>
      </c>
      <c r="T266" s="352">
        <f t="shared" si="43"/>
        <v>0</v>
      </c>
      <c r="V266" s="1"/>
      <c r="W266" s="1"/>
      <c r="X266" s="1"/>
      <c r="Y266" s="1"/>
      <c r="Z266" s="1"/>
      <c r="AA266" s="1"/>
      <c r="AB266" s="1"/>
      <c r="AC266" s="1"/>
      <c r="AD266" s="1"/>
      <c r="AR266" s="354" t="s">
        <v>116</v>
      </c>
      <c r="AT266" s="354" t="s">
        <v>143</v>
      </c>
      <c r="AU266" s="354" t="s">
        <v>107</v>
      </c>
      <c r="AY266" s="355" t="s">
        <v>102</v>
      </c>
      <c r="BE266" s="356">
        <f t="shared" si="44"/>
        <v>0</v>
      </c>
      <c r="BF266" s="356">
        <f t="shared" si="45"/>
        <v>0</v>
      </c>
      <c r="BG266" s="356">
        <f t="shared" si="46"/>
        <v>0</v>
      </c>
      <c r="BH266" s="356">
        <f t="shared" si="47"/>
        <v>0</v>
      </c>
      <c r="BI266" s="356">
        <f t="shared" si="48"/>
        <v>0</v>
      </c>
      <c r="BJ266" s="355" t="s">
        <v>107</v>
      </c>
      <c r="BK266" s="356">
        <f t="shared" si="49"/>
        <v>0</v>
      </c>
      <c r="BL266" s="355" t="s">
        <v>106</v>
      </c>
      <c r="BM266" s="354" t="s">
        <v>755</v>
      </c>
    </row>
    <row r="267" spans="2:65" s="353" customFormat="1" ht="24.25" customHeight="1" x14ac:dyDescent="0.25">
      <c r="B267" s="350"/>
      <c r="C267" s="227">
        <v>128</v>
      </c>
      <c r="D267" s="227" t="s">
        <v>143</v>
      </c>
      <c r="E267" s="228" t="s">
        <v>756</v>
      </c>
      <c r="F267" s="229" t="s">
        <v>757</v>
      </c>
      <c r="G267" s="230" t="s">
        <v>105</v>
      </c>
      <c r="H267" s="231">
        <v>8</v>
      </c>
      <c r="I267" s="232"/>
      <c r="J267" s="232">
        <f t="shared" si="40"/>
        <v>0</v>
      </c>
      <c r="K267" s="357"/>
      <c r="L267" s="358"/>
      <c r="M267" s="359" t="s">
        <v>1</v>
      </c>
      <c r="O267" s="351">
        <v>0</v>
      </c>
      <c r="P267" s="351">
        <f t="shared" si="41"/>
        <v>0</v>
      </c>
      <c r="Q267" s="351">
        <v>0</v>
      </c>
      <c r="R267" s="351">
        <f t="shared" si="42"/>
        <v>0</v>
      </c>
      <c r="S267" s="351">
        <v>0</v>
      </c>
      <c r="T267" s="352">
        <f t="shared" si="43"/>
        <v>0</v>
      </c>
      <c r="AR267" s="354" t="s">
        <v>116</v>
      </c>
      <c r="AT267" s="354" t="s">
        <v>143</v>
      </c>
      <c r="AU267" s="354" t="s">
        <v>107</v>
      </c>
      <c r="AY267" s="355" t="s">
        <v>102</v>
      </c>
      <c r="BE267" s="356">
        <f t="shared" si="44"/>
        <v>0</v>
      </c>
      <c r="BF267" s="356">
        <f t="shared" si="45"/>
        <v>0</v>
      </c>
      <c r="BG267" s="356">
        <f t="shared" si="46"/>
        <v>0</v>
      </c>
      <c r="BH267" s="356">
        <f t="shared" si="47"/>
        <v>0</v>
      </c>
      <c r="BI267" s="356">
        <f t="shared" si="48"/>
        <v>0</v>
      </c>
      <c r="BJ267" s="355" t="s">
        <v>107</v>
      </c>
      <c r="BK267" s="356">
        <f t="shared" si="49"/>
        <v>0</v>
      </c>
      <c r="BL267" s="355" t="s">
        <v>106</v>
      </c>
      <c r="BM267" s="354" t="s">
        <v>758</v>
      </c>
    </row>
    <row r="268" spans="2:65" s="1" customFormat="1" ht="24.25" customHeight="1" x14ac:dyDescent="0.25">
      <c r="B268" s="127"/>
      <c r="C268" s="227">
        <v>129</v>
      </c>
      <c r="D268" s="227" t="s">
        <v>143</v>
      </c>
      <c r="E268" s="228" t="s">
        <v>759</v>
      </c>
      <c r="F268" s="229" t="s">
        <v>760</v>
      </c>
      <c r="G268" s="230" t="s">
        <v>105</v>
      </c>
      <c r="H268" s="231">
        <v>2</v>
      </c>
      <c r="I268" s="232"/>
      <c r="J268" s="232">
        <f t="shared" si="40"/>
        <v>0</v>
      </c>
      <c r="K268" s="233"/>
      <c r="L268" s="234"/>
      <c r="M268" s="235" t="s">
        <v>1</v>
      </c>
      <c r="O268" s="224">
        <v>0</v>
      </c>
      <c r="P268" s="224">
        <f t="shared" si="41"/>
        <v>0</v>
      </c>
      <c r="Q268" s="224">
        <v>0.13500000000000001</v>
      </c>
      <c r="R268" s="224">
        <f t="shared" si="42"/>
        <v>0.27</v>
      </c>
      <c r="S268" s="224">
        <v>0</v>
      </c>
      <c r="T268" s="225">
        <f t="shared" si="43"/>
        <v>0</v>
      </c>
      <c r="AR268" s="226" t="s">
        <v>116</v>
      </c>
      <c r="AT268" s="226" t="s">
        <v>143</v>
      </c>
      <c r="AU268" s="226" t="s">
        <v>107</v>
      </c>
      <c r="AY268" s="13" t="s">
        <v>102</v>
      </c>
      <c r="BE268" s="140">
        <f t="shared" si="44"/>
        <v>0</v>
      </c>
      <c r="BF268" s="140">
        <f t="shared" si="45"/>
        <v>0</v>
      </c>
      <c r="BG268" s="140">
        <f t="shared" si="46"/>
        <v>0</v>
      </c>
      <c r="BH268" s="140">
        <f t="shared" si="47"/>
        <v>0</v>
      </c>
      <c r="BI268" s="140">
        <f t="shared" si="48"/>
        <v>0</v>
      </c>
      <c r="BJ268" s="13" t="s">
        <v>107</v>
      </c>
      <c r="BK268" s="140">
        <f t="shared" si="49"/>
        <v>0</v>
      </c>
      <c r="BL268" s="13" t="s">
        <v>106</v>
      </c>
      <c r="BM268" s="226" t="s">
        <v>761</v>
      </c>
    </row>
    <row r="269" spans="2:65" s="1" customFormat="1" ht="16.5" customHeight="1" x14ac:dyDescent="0.25">
      <c r="B269" s="127"/>
      <c r="C269" s="227">
        <v>130</v>
      </c>
      <c r="D269" s="227" t="s">
        <v>143</v>
      </c>
      <c r="E269" s="228" t="s">
        <v>762</v>
      </c>
      <c r="F269" s="229" t="s">
        <v>763</v>
      </c>
      <c r="G269" s="230" t="s">
        <v>105</v>
      </c>
      <c r="H269" s="231">
        <v>1</v>
      </c>
      <c r="I269" s="232"/>
      <c r="J269" s="232">
        <f t="shared" si="40"/>
        <v>0</v>
      </c>
      <c r="K269" s="233"/>
      <c r="L269" s="234"/>
      <c r="M269" s="235" t="s">
        <v>1</v>
      </c>
      <c r="O269" s="224">
        <v>0</v>
      </c>
      <c r="P269" s="224">
        <f t="shared" si="41"/>
        <v>0</v>
      </c>
      <c r="Q269" s="224">
        <v>3.3000000000000002E-2</v>
      </c>
      <c r="R269" s="224">
        <f t="shared" si="42"/>
        <v>3.3000000000000002E-2</v>
      </c>
      <c r="S269" s="224">
        <v>0</v>
      </c>
      <c r="T269" s="225">
        <f t="shared" si="43"/>
        <v>0</v>
      </c>
      <c r="AR269" s="226" t="s">
        <v>116</v>
      </c>
      <c r="AT269" s="226" t="s">
        <v>143</v>
      </c>
      <c r="AU269" s="226" t="s">
        <v>107</v>
      </c>
      <c r="AY269" s="13" t="s">
        <v>102</v>
      </c>
      <c r="BE269" s="140">
        <f t="shared" si="44"/>
        <v>0</v>
      </c>
      <c r="BF269" s="140">
        <f t="shared" si="45"/>
        <v>0</v>
      </c>
      <c r="BG269" s="140">
        <f t="shared" si="46"/>
        <v>0</v>
      </c>
      <c r="BH269" s="140">
        <f t="shared" si="47"/>
        <v>0</v>
      </c>
      <c r="BI269" s="140">
        <f t="shared" si="48"/>
        <v>0</v>
      </c>
      <c r="BJ269" s="13" t="s">
        <v>107</v>
      </c>
      <c r="BK269" s="140">
        <f t="shared" si="49"/>
        <v>0</v>
      </c>
      <c r="BL269" s="13" t="s">
        <v>106</v>
      </c>
      <c r="BM269" s="226" t="s">
        <v>764</v>
      </c>
    </row>
    <row r="270" spans="2:65" s="1" customFormat="1" ht="33" customHeight="1" x14ac:dyDescent="0.25">
      <c r="B270" s="127"/>
      <c r="C270" s="217">
        <v>131</v>
      </c>
      <c r="D270" s="217" t="s">
        <v>104</v>
      </c>
      <c r="E270" s="218" t="s">
        <v>765</v>
      </c>
      <c r="F270" s="219" t="s">
        <v>766</v>
      </c>
      <c r="G270" s="220" t="s">
        <v>105</v>
      </c>
      <c r="H270" s="221">
        <v>6</v>
      </c>
      <c r="I270" s="222"/>
      <c r="J270" s="222">
        <f t="shared" si="40"/>
        <v>0</v>
      </c>
      <c r="K270" s="134"/>
      <c r="L270" s="25"/>
      <c r="M270" s="223" t="s">
        <v>1</v>
      </c>
      <c r="O270" s="224">
        <v>0.80100000000000005</v>
      </c>
      <c r="P270" s="224">
        <f t="shared" si="41"/>
        <v>4.806</v>
      </c>
      <c r="Q270" s="224">
        <v>0</v>
      </c>
      <c r="R270" s="224">
        <f t="shared" si="42"/>
        <v>0</v>
      </c>
      <c r="S270" s="224">
        <v>0.15</v>
      </c>
      <c r="T270" s="225">
        <f t="shared" si="43"/>
        <v>0.89999999999999991</v>
      </c>
      <c r="AR270" s="226" t="s">
        <v>106</v>
      </c>
      <c r="AT270" s="226" t="s">
        <v>104</v>
      </c>
      <c r="AU270" s="226" t="s">
        <v>107</v>
      </c>
      <c r="AY270" s="13" t="s">
        <v>102</v>
      </c>
      <c r="BE270" s="140">
        <f t="shared" si="44"/>
        <v>0</v>
      </c>
      <c r="BF270" s="140">
        <f t="shared" si="45"/>
        <v>0</v>
      </c>
      <c r="BG270" s="140">
        <f t="shared" si="46"/>
        <v>0</v>
      </c>
      <c r="BH270" s="140">
        <f t="shared" si="47"/>
        <v>0</v>
      </c>
      <c r="BI270" s="140">
        <f t="shared" si="48"/>
        <v>0</v>
      </c>
      <c r="BJ270" s="13" t="s">
        <v>107</v>
      </c>
      <c r="BK270" s="140">
        <f t="shared" si="49"/>
        <v>0</v>
      </c>
      <c r="BL270" s="13" t="s">
        <v>106</v>
      </c>
      <c r="BM270" s="226" t="s">
        <v>767</v>
      </c>
    </row>
    <row r="271" spans="2:65" s="1" customFormat="1" ht="33" customHeight="1" x14ac:dyDescent="0.25">
      <c r="B271" s="127"/>
      <c r="C271" s="217">
        <v>132</v>
      </c>
      <c r="D271" s="217" t="s">
        <v>104</v>
      </c>
      <c r="E271" s="218" t="s">
        <v>768</v>
      </c>
      <c r="F271" s="219" t="s">
        <v>769</v>
      </c>
      <c r="G271" s="220" t="s">
        <v>105</v>
      </c>
      <c r="H271" s="221">
        <v>1</v>
      </c>
      <c r="I271" s="222"/>
      <c r="J271" s="222">
        <f t="shared" si="40"/>
        <v>0</v>
      </c>
      <c r="K271" s="134"/>
      <c r="L271" s="25"/>
      <c r="M271" s="223" t="s">
        <v>1</v>
      </c>
      <c r="O271" s="224">
        <v>1.5649999999999999</v>
      </c>
      <c r="P271" s="224">
        <f t="shared" si="41"/>
        <v>1.5649999999999999</v>
      </c>
      <c r="Q271" s="224">
        <v>8.3999999999999995E-3</v>
      </c>
      <c r="R271" s="224">
        <f t="shared" si="42"/>
        <v>8.3999999999999995E-3</v>
      </c>
      <c r="S271" s="224">
        <v>0</v>
      </c>
      <c r="T271" s="225">
        <f t="shared" si="43"/>
        <v>0</v>
      </c>
      <c r="AR271" s="226" t="s">
        <v>106</v>
      </c>
      <c r="AT271" s="226" t="s">
        <v>104</v>
      </c>
      <c r="AU271" s="226" t="s">
        <v>107</v>
      </c>
      <c r="AY271" s="13" t="s">
        <v>102</v>
      </c>
      <c r="BE271" s="140">
        <f t="shared" si="44"/>
        <v>0</v>
      </c>
      <c r="BF271" s="140">
        <f t="shared" si="45"/>
        <v>0</v>
      </c>
      <c r="BG271" s="140">
        <f t="shared" si="46"/>
        <v>0</v>
      </c>
      <c r="BH271" s="140">
        <f t="shared" si="47"/>
        <v>0</v>
      </c>
      <c r="BI271" s="140">
        <f t="shared" si="48"/>
        <v>0</v>
      </c>
      <c r="BJ271" s="13" t="s">
        <v>107</v>
      </c>
      <c r="BK271" s="140">
        <f t="shared" si="49"/>
        <v>0</v>
      </c>
      <c r="BL271" s="13" t="s">
        <v>106</v>
      </c>
      <c r="BM271" s="226" t="s">
        <v>770</v>
      </c>
    </row>
    <row r="272" spans="2:65" s="1" customFormat="1" ht="16.5" customHeight="1" x14ac:dyDescent="0.25">
      <c r="B272" s="127"/>
      <c r="C272" s="227">
        <v>133</v>
      </c>
      <c r="D272" s="227" t="s">
        <v>143</v>
      </c>
      <c r="E272" s="228" t="s">
        <v>771</v>
      </c>
      <c r="F272" s="229" t="s">
        <v>772</v>
      </c>
      <c r="G272" s="230" t="s">
        <v>105</v>
      </c>
      <c r="H272" s="231">
        <v>1</v>
      </c>
      <c r="I272" s="232"/>
      <c r="J272" s="232">
        <f t="shared" si="40"/>
        <v>0</v>
      </c>
      <c r="K272" s="233"/>
      <c r="L272" s="234"/>
      <c r="M272" s="235" t="s">
        <v>1</v>
      </c>
      <c r="O272" s="224">
        <v>0</v>
      </c>
      <c r="P272" s="224">
        <f t="shared" si="41"/>
        <v>0</v>
      </c>
      <c r="Q272" s="224">
        <v>0</v>
      </c>
      <c r="R272" s="224">
        <f t="shared" si="42"/>
        <v>0</v>
      </c>
      <c r="S272" s="224">
        <v>0</v>
      </c>
      <c r="T272" s="225">
        <f t="shared" si="43"/>
        <v>0</v>
      </c>
      <c r="AR272" s="226" t="s">
        <v>116</v>
      </c>
      <c r="AT272" s="226" t="s">
        <v>143</v>
      </c>
      <c r="AU272" s="226" t="s">
        <v>107</v>
      </c>
      <c r="AY272" s="13" t="s">
        <v>102</v>
      </c>
      <c r="BE272" s="140">
        <f t="shared" si="44"/>
        <v>0</v>
      </c>
      <c r="BF272" s="140">
        <f t="shared" si="45"/>
        <v>0</v>
      </c>
      <c r="BG272" s="140">
        <f t="shared" si="46"/>
        <v>0</v>
      </c>
      <c r="BH272" s="140">
        <f t="shared" si="47"/>
        <v>0</v>
      </c>
      <c r="BI272" s="140">
        <f t="shared" si="48"/>
        <v>0</v>
      </c>
      <c r="BJ272" s="13" t="s">
        <v>107</v>
      </c>
      <c r="BK272" s="140">
        <f t="shared" si="49"/>
        <v>0</v>
      </c>
      <c r="BL272" s="13" t="s">
        <v>106</v>
      </c>
      <c r="BM272" s="226" t="s">
        <v>773</v>
      </c>
    </row>
    <row r="273" spans="2:65" s="1" customFormat="1" ht="16.5" customHeight="1" x14ac:dyDescent="0.25">
      <c r="B273" s="127"/>
      <c r="C273" s="227">
        <v>134</v>
      </c>
      <c r="D273" s="227" t="s">
        <v>143</v>
      </c>
      <c r="E273" s="228" t="s">
        <v>774</v>
      </c>
      <c r="F273" s="229" t="s">
        <v>775</v>
      </c>
      <c r="G273" s="230" t="s">
        <v>105</v>
      </c>
      <c r="H273" s="231">
        <v>1</v>
      </c>
      <c r="I273" s="232"/>
      <c r="J273" s="232">
        <f t="shared" si="40"/>
        <v>0</v>
      </c>
      <c r="K273" s="233"/>
      <c r="L273" s="234"/>
      <c r="M273" s="235" t="s">
        <v>1</v>
      </c>
      <c r="O273" s="224">
        <v>0</v>
      </c>
      <c r="P273" s="224">
        <f t="shared" si="41"/>
        <v>0</v>
      </c>
      <c r="Q273" s="224">
        <v>0</v>
      </c>
      <c r="R273" s="224">
        <f t="shared" si="42"/>
        <v>0</v>
      </c>
      <c r="S273" s="224">
        <v>0</v>
      </c>
      <c r="T273" s="225">
        <f t="shared" si="43"/>
        <v>0</v>
      </c>
      <c r="AR273" s="226" t="s">
        <v>116</v>
      </c>
      <c r="AT273" s="226" t="s">
        <v>143</v>
      </c>
      <c r="AU273" s="226" t="s">
        <v>107</v>
      </c>
      <c r="AY273" s="13" t="s">
        <v>102</v>
      </c>
      <c r="BE273" s="140">
        <f t="shared" si="44"/>
        <v>0</v>
      </c>
      <c r="BF273" s="140">
        <f t="shared" si="45"/>
        <v>0</v>
      </c>
      <c r="BG273" s="140">
        <f t="shared" si="46"/>
        <v>0</v>
      </c>
      <c r="BH273" s="140">
        <f t="shared" si="47"/>
        <v>0</v>
      </c>
      <c r="BI273" s="140">
        <f t="shared" si="48"/>
        <v>0</v>
      </c>
      <c r="BJ273" s="13" t="s">
        <v>107</v>
      </c>
      <c r="BK273" s="140">
        <f t="shared" si="49"/>
        <v>0</v>
      </c>
      <c r="BL273" s="13" t="s">
        <v>106</v>
      </c>
      <c r="BM273" s="226" t="s">
        <v>776</v>
      </c>
    </row>
    <row r="274" spans="2:65" s="1" customFormat="1" ht="24.25" customHeight="1" x14ac:dyDescent="0.25">
      <c r="B274" s="127"/>
      <c r="C274" s="217">
        <v>135</v>
      </c>
      <c r="D274" s="217" t="s">
        <v>104</v>
      </c>
      <c r="E274" s="218" t="s">
        <v>777</v>
      </c>
      <c r="F274" s="219" t="s">
        <v>778</v>
      </c>
      <c r="G274" s="220" t="s">
        <v>105</v>
      </c>
      <c r="H274" s="221">
        <v>2</v>
      </c>
      <c r="I274" s="222"/>
      <c r="J274" s="222">
        <f t="shared" si="40"/>
        <v>0</v>
      </c>
      <c r="K274" s="134"/>
      <c r="L274" s="25"/>
      <c r="M274" s="223" t="s">
        <v>1</v>
      </c>
      <c r="O274" s="224">
        <v>1.589</v>
      </c>
      <c r="P274" s="224">
        <f t="shared" si="41"/>
        <v>3.1779999999999999</v>
      </c>
      <c r="Q274" s="224">
        <v>6.3E-3</v>
      </c>
      <c r="R274" s="224">
        <f t="shared" si="42"/>
        <v>1.26E-2</v>
      </c>
      <c r="S274" s="224">
        <v>0</v>
      </c>
      <c r="T274" s="225">
        <f t="shared" si="43"/>
        <v>0</v>
      </c>
      <c r="AR274" s="226" t="s">
        <v>106</v>
      </c>
      <c r="AT274" s="226" t="s">
        <v>104</v>
      </c>
      <c r="AU274" s="226" t="s">
        <v>107</v>
      </c>
      <c r="AY274" s="13" t="s">
        <v>102</v>
      </c>
      <c r="BE274" s="140">
        <f t="shared" si="44"/>
        <v>0</v>
      </c>
      <c r="BF274" s="140">
        <f t="shared" si="45"/>
        <v>0</v>
      </c>
      <c r="BG274" s="140">
        <f t="shared" si="46"/>
        <v>0</v>
      </c>
      <c r="BH274" s="140">
        <f t="shared" si="47"/>
        <v>0</v>
      </c>
      <c r="BI274" s="140">
        <f t="shared" si="48"/>
        <v>0</v>
      </c>
      <c r="BJ274" s="13" t="s">
        <v>107</v>
      </c>
      <c r="BK274" s="140">
        <f t="shared" si="49"/>
        <v>0</v>
      </c>
      <c r="BL274" s="13" t="s">
        <v>106</v>
      </c>
      <c r="BM274" s="226" t="s">
        <v>779</v>
      </c>
    </row>
    <row r="275" spans="2:65" s="1" customFormat="1" ht="44.25" customHeight="1" x14ac:dyDescent="0.25">
      <c r="B275" s="127"/>
      <c r="C275" s="227">
        <v>136</v>
      </c>
      <c r="D275" s="227" t="s">
        <v>143</v>
      </c>
      <c r="E275" s="228" t="s">
        <v>780</v>
      </c>
      <c r="F275" s="229" t="s">
        <v>781</v>
      </c>
      <c r="G275" s="230" t="s">
        <v>105</v>
      </c>
      <c r="H275" s="231">
        <v>2</v>
      </c>
      <c r="I275" s="232"/>
      <c r="J275" s="232">
        <f t="shared" si="40"/>
        <v>0</v>
      </c>
      <c r="K275" s="233"/>
      <c r="L275" s="234"/>
      <c r="M275" s="235" t="s">
        <v>1</v>
      </c>
      <c r="O275" s="224">
        <v>0</v>
      </c>
      <c r="P275" s="224">
        <f t="shared" si="41"/>
        <v>0</v>
      </c>
      <c r="Q275" s="224">
        <v>0.23</v>
      </c>
      <c r="R275" s="224">
        <f t="shared" si="42"/>
        <v>0.46</v>
      </c>
      <c r="S275" s="224">
        <v>0</v>
      </c>
      <c r="T275" s="225">
        <f t="shared" si="43"/>
        <v>0</v>
      </c>
      <c r="AR275" s="226" t="s">
        <v>116</v>
      </c>
      <c r="AT275" s="226" t="s">
        <v>143</v>
      </c>
      <c r="AU275" s="226" t="s">
        <v>107</v>
      </c>
      <c r="AY275" s="13" t="s">
        <v>102</v>
      </c>
      <c r="BE275" s="140">
        <f t="shared" si="44"/>
        <v>0</v>
      </c>
      <c r="BF275" s="140">
        <f t="shared" si="45"/>
        <v>0</v>
      </c>
      <c r="BG275" s="140">
        <f t="shared" si="46"/>
        <v>0</v>
      </c>
      <c r="BH275" s="140">
        <f t="shared" si="47"/>
        <v>0</v>
      </c>
      <c r="BI275" s="140">
        <f t="shared" si="48"/>
        <v>0</v>
      </c>
      <c r="BJ275" s="13" t="s">
        <v>107</v>
      </c>
      <c r="BK275" s="140">
        <f t="shared" si="49"/>
        <v>0</v>
      </c>
      <c r="BL275" s="13" t="s">
        <v>106</v>
      </c>
      <c r="BM275" s="226" t="s">
        <v>782</v>
      </c>
    </row>
    <row r="276" spans="2:65" s="1" customFormat="1" ht="16.5" customHeight="1" x14ac:dyDescent="0.25">
      <c r="B276" s="127"/>
      <c r="C276" s="217">
        <v>137</v>
      </c>
      <c r="D276" s="217" t="s">
        <v>104</v>
      </c>
      <c r="E276" s="218" t="s">
        <v>783</v>
      </c>
      <c r="F276" s="219" t="s">
        <v>784</v>
      </c>
      <c r="G276" s="220" t="s">
        <v>105</v>
      </c>
      <c r="H276" s="221">
        <v>7</v>
      </c>
      <c r="I276" s="222"/>
      <c r="J276" s="222">
        <f t="shared" si="40"/>
        <v>0</v>
      </c>
      <c r="K276" s="134"/>
      <c r="L276" s="25"/>
      <c r="M276" s="223" t="s">
        <v>1</v>
      </c>
      <c r="O276" s="224">
        <v>0.72899999999999998</v>
      </c>
      <c r="P276" s="224">
        <f t="shared" si="41"/>
        <v>5.1029999999999998</v>
      </c>
      <c r="Q276" s="224">
        <v>6.1401999999999998E-2</v>
      </c>
      <c r="R276" s="224">
        <f t="shared" si="42"/>
        <v>0.42981399999999997</v>
      </c>
      <c r="S276" s="224">
        <v>0</v>
      </c>
      <c r="T276" s="225">
        <f t="shared" si="43"/>
        <v>0</v>
      </c>
      <c r="AR276" s="226" t="s">
        <v>106</v>
      </c>
      <c r="AT276" s="226" t="s">
        <v>104</v>
      </c>
      <c r="AU276" s="226" t="s">
        <v>107</v>
      </c>
      <c r="AY276" s="13" t="s">
        <v>102</v>
      </c>
      <c r="BE276" s="140">
        <f t="shared" si="44"/>
        <v>0</v>
      </c>
      <c r="BF276" s="140">
        <f t="shared" si="45"/>
        <v>0</v>
      </c>
      <c r="BG276" s="140">
        <f t="shared" si="46"/>
        <v>0</v>
      </c>
      <c r="BH276" s="140">
        <f t="shared" si="47"/>
        <v>0</v>
      </c>
      <c r="BI276" s="140">
        <f t="shared" si="48"/>
        <v>0</v>
      </c>
      <c r="BJ276" s="13" t="s">
        <v>107</v>
      </c>
      <c r="BK276" s="140">
        <f t="shared" si="49"/>
        <v>0</v>
      </c>
      <c r="BL276" s="13" t="s">
        <v>106</v>
      </c>
      <c r="BM276" s="226" t="s">
        <v>785</v>
      </c>
    </row>
    <row r="277" spans="2:65" s="1" customFormat="1" ht="16.5" customHeight="1" x14ac:dyDescent="0.25">
      <c r="B277" s="127"/>
      <c r="C277" s="227">
        <v>138</v>
      </c>
      <c r="D277" s="227" t="s">
        <v>143</v>
      </c>
      <c r="E277" s="228" t="s">
        <v>786</v>
      </c>
      <c r="F277" s="229" t="s">
        <v>787</v>
      </c>
      <c r="G277" s="230" t="s">
        <v>105</v>
      </c>
      <c r="H277" s="231">
        <v>7</v>
      </c>
      <c r="I277" s="232"/>
      <c r="J277" s="232">
        <f t="shared" si="40"/>
        <v>0</v>
      </c>
      <c r="K277" s="233"/>
      <c r="L277" s="234"/>
      <c r="M277" s="235" t="s">
        <v>1</v>
      </c>
      <c r="O277" s="224">
        <v>0</v>
      </c>
      <c r="P277" s="224">
        <f t="shared" si="41"/>
        <v>0</v>
      </c>
      <c r="Q277" s="224">
        <v>7.4999999999999997E-3</v>
      </c>
      <c r="R277" s="224">
        <f t="shared" si="42"/>
        <v>5.2499999999999998E-2</v>
      </c>
      <c r="S277" s="224">
        <v>0</v>
      </c>
      <c r="T277" s="225">
        <f t="shared" si="43"/>
        <v>0</v>
      </c>
      <c r="AR277" s="226" t="s">
        <v>116</v>
      </c>
      <c r="AT277" s="226" t="s">
        <v>143</v>
      </c>
      <c r="AU277" s="226" t="s">
        <v>107</v>
      </c>
      <c r="AY277" s="13" t="s">
        <v>102</v>
      </c>
      <c r="BE277" s="140">
        <f t="shared" si="44"/>
        <v>0</v>
      </c>
      <c r="BF277" s="140">
        <f t="shared" si="45"/>
        <v>0</v>
      </c>
      <c r="BG277" s="140">
        <f t="shared" si="46"/>
        <v>0</v>
      </c>
      <c r="BH277" s="140">
        <f t="shared" si="47"/>
        <v>0</v>
      </c>
      <c r="BI277" s="140">
        <f t="shared" si="48"/>
        <v>0</v>
      </c>
      <c r="BJ277" s="13" t="s">
        <v>107</v>
      </c>
      <c r="BK277" s="140">
        <f t="shared" si="49"/>
        <v>0</v>
      </c>
      <c r="BL277" s="13" t="s">
        <v>106</v>
      </c>
      <c r="BM277" s="226" t="s">
        <v>788</v>
      </c>
    </row>
    <row r="278" spans="2:65" s="1" customFormat="1" ht="21.75" customHeight="1" x14ac:dyDescent="0.25">
      <c r="B278" s="127"/>
      <c r="C278" s="227">
        <v>139</v>
      </c>
      <c r="D278" s="227" t="s">
        <v>143</v>
      </c>
      <c r="E278" s="228" t="s">
        <v>789</v>
      </c>
      <c r="F278" s="229" t="s">
        <v>790</v>
      </c>
      <c r="G278" s="230" t="s">
        <v>105</v>
      </c>
      <c r="H278" s="231">
        <v>14</v>
      </c>
      <c r="I278" s="232"/>
      <c r="J278" s="232">
        <f t="shared" si="40"/>
        <v>0</v>
      </c>
      <c r="K278" s="233"/>
      <c r="L278" s="234"/>
      <c r="M278" s="235" t="s">
        <v>1</v>
      </c>
      <c r="O278" s="224">
        <v>0</v>
      </c>
      <c r="P278" s="224">
        <f t="shared" si="41"/>
        <v>0</v>
      </c>
      <c r="Q278" s="224">
        <v>2.2499999999999999E-2</v>
      </c>
      <c r="R278" s="224">
        <f t="shared" si="42"/>
        <v>0.315</v>
      </c>
      <c r="S278" s="224">
        <v>0</v>
      </c>
      <c r="T278" s="225">
        <f t="shared" si="43"/>
        <v>0</v>
      </c>
      <c r="AR278" s="226" t="s">
        <v>116</v>
      </c>
      <c r="AT278" s="226" t="s">
        <v>143</v>
      </c>
      <c r="AU278" s="226" t="s">
        <v>107</v>
      </c>
      <c r="AY278" s="13" t="s">
        <v>102</v>
      </c>
      <c r="BE278" s="140">
        <f t="shared" si="44"/>
        <v>0</v>
      </c>
      <c r="BF278" s="140">
        <f t="shared" si="45"/>
        <v>0</v>
      </c>
      <c r="BG278" s="140">
        <f t="shared" si="46"/>
        <v>0</v>
      </c>
      <c r="BH278" s="140">
        <f t="shared" si="47"/>
        <v>0</v>
      </c>
      <c r="BI278" s="140">
        <f t="shared" si="48"/>
        <v>0</v>
      </c>
      <c r="BJ278" s="13" t="s">
        <v>107</v>
      </c>
      <c r="BK278" s="140">
        <f t="shared" si="49"/>
        <v>0</v>
      </c>
      <c r="BL278" s="13" t="s">
        <v>106</v>
      </c>
      <c r="BM278" s="226" t="s">
        <v>791</v>
      </c>
    </row>
    <row r="279" spans="2:65" s="1" customFormat="1" ht="33" customHeight="1" x14ac:dyDescent="0.25">
      <c r="B279" s="127"/>
      <c r="C279" s="217">
        <v>140</v>
      </c>
      <c r="D279" s="217" t="s">
        <v>104</v>
      </c>
      <c r="E279" s="218" t="s">
        <v>792</v>
      </c>
      <c r="F279" s="219" t="s">
        <v>793</v>
      </c>
      <c r="G279" s="220" t="s">
        <v>120</v>
      </c>
      <c r="H279" s="221">
        <v>5</v>
      </c>
      <c r="I279" s="222"/>
      <c r="J279" s="222">
        <f t="shared" si="40"/>
        <v>0</v>
      </c>
      <c r="K279" s="134"/>
      <c r="L279" s="25"/>
      <c r="M279" s="223" t="s">
        <v>1</v>
      </c>
      <c r="O279" s="224">
        <v>1.44255</v>
      </c>
      <c r="P279" s="224">
        <f t="shared" si="41"/>
        <v>7.2127499999999998</v>
      </c>
      <c r="Q279" s="224">
        <v>2.415718</v>
      </c>
      <c r="R279" s="224">
        <f t="shared" si="42"/>
        <v>12.07859</v>
      </c>
      <c r="S279" s="224">
        <v>0</v>
      </c>
      <c r="T279" s="225">
        <f t="shared" si="43"/>
        <v>0</v>
      </c>
      <c r="AR279" s="226" t="s">
        <v>106</v>
      </c>
      <c r="AT279" s="226" t="s">
        <v>104</v>
      </c>
      <c r="AU279" s="226" t="s">
        <v>107</v>
      </c>
      <c r="AY279" s="13" t="s">
        <v>102</v>
      </c>
      <c r="BE279" s="140">
        <f t="shared" si="44"/>
        <v>0</v>
      </c>
      <c r="BF279" s="140">
        <f t="shared" si="45"/>
        <v>0</v>
      </c>
      <c r="BG279" s="140">
        <f t="shared" si="46"/>
        <v>0</v>
      </c>
      <c r="BH279" s="140">
        <f t="shared" si="47"/>
        <v>0</v>
      </c>
      <c r="BI279" s="140">
        <f t="shared" si="48"/>
        <v>0</v>
      </c>
      <c r="BJ279" s="13" t="s">
        <v>107</v>
      </c>
      <c r="BK279" s="140">
        <f t="shared" si="49"/>
        <v>0</v>
      </c>
      <c r="BL279" s="13" t="s">
        <v>106</v>
      </c>
      <c r="BM279" s="226" t="s">
        <v>794</v>
      </c>
    </row>
    <row r="280" spans="2:65" s="1" customFormat="1" ht="16.5" customHeight="1" x14ac:dyDescent="0.25">
      <c r="B280" s="127"/>
      <c r="C280" s="217">
        <v>141</v>
      </c>
      <c r="D280" s="217" t="s">
        <v>104</v>
      </c>
      <c r="E280" s="218" t="s">
        <v>795</v>
      </c>
      <c r="F280" s="219" t="s">
        <v>796</v>
      </c>
      <c r="G280" s="220" t="s">
        <v>137</v>
      </c>
      <c r="H280" s="221">
        <v>850</v>
      </c>
      <c r="I280" s="222"/>
      <c r="J280" s="222">
        <f t="shared" si="40"/>
        <v>0</v>
      </c>
      <c r="K280" s="134"/>
      <c r="L280" s="25"/>
      <c r="M280" s="223" t="s">
        <v>1</v>
      </c>
      <c r="O280" s="224">
        <v>0.03</v>
      </c>
      <c r="P280" s="224">
        <f t="shared" si="41"/>
        <v>25.5</v>
      </c>
      <c r="Q280" s="224">
        <v>8.8999999999999995E-5</v>
      </c>
      <c r="R280" s="224">
        <f t="shared" si="42"/>
        <v>7.5649999999999995E-2</v>
      </c>
      <c r="S280" s="224">
        <v>0</v>
      </c>
      <c r="T280" s="225">
        <f t="shared" si="43"/>
        <v>0</v>
      </c>
      <c r="AR280" s="226" t="s">
        <v>106</v>
      </c>
      <c r="AT280" s="226" t="s">
        <v>104</v>
      </c>
      <c r="AU280" s="226" t="s">
        <v>107</v>
      </c>
      <c r="AY280" s="13" t="s">
        <v>102</v>
      </c>
      <c r="BE280" s="140">
        <f t="shared" si="44"/>
        <v>0</v>
      </c>
      <c r="BF280" s="140">
        <f t="shared" si="45"/>
        <v>0</v>
      </c>
      <c r="BG280" s="140">
        <f t="shared" si="46"/>
        <v>0</v>
      </c>
      <c r="BH280" s="140">
        <f t="shared" si="47"/>
        <v>0</v>
      </c>
      <c r="BI280" s="140">
        <f t="shared" si="48"/>
        <v>0</v>
      </c>
      <c r="BJ280" s="13" t="s">
        <v>107</v>
      </c>
      <c r="BK280" s="140">
        <f t="shared" si="49"/>
        <v>0</v>
      </c>
      <c r="BL280" s="13" t="s">
        <v>106</v>
      </c>
      <c r="BM280" s="226" t="s">
        <v>797</v>
      </c>
    </row>
    <row r="281" spans="2:65" s="1" customFormat="1" ht="24.25" customHeight="1" x14ac:dyDescent="0.25">
      <c r="B281" s="127"/>
      <c r="C281" s="217">
        <v>142</v>
      </c>
      <c r="D281" s="217" t="s">
        <v>104</v>
      </c>
      <c r="E281" s="218" t="s">
        <v>798</v>
      </c>
      <c r="F281" s="219" t="s">
        <v>799</v>
      </c>
      <c r="G281" s="220" t="s">
        <v>137</v>
      </c>
      <c r="H281" s="221">
        <v>818</v>
      </c>
      <c r="I281" s="222"/>
      <c r="J281" s="222">
        <f t="shared" si="40"/>
        <v>0</v>
      </c>
      <c r="K281" s="134"/>
      <c r="L281" s="25"/>
      <c r="M281" s="223" t="s">
        <v>1</v>
      </c>
      <c r="O281" s="224">
        <v>5.2499999999999998E-2</v>
      </c>
      <c r="P281" s="224">
        <f t="shared" si="41"/>
        <v>42.945</v>
      </c>
      <c r="Q281" s="224">
        <v>1E-4</v>
      </c>
      <c r="R281" s="224">
        <f t="shared" si="42"/>
        <v>8.1799999999999998E-2</v>
      </c>
      <c r="S281" s="224">
        <v>0</v>
      </c>
      <c r="T281" s="225">
        <f t="shared" si="43"/>
        <v>0</v>
      </c>
      <c r="AR281" s="226" t="s">
        <v>106</v>
      </c>
      <c r="AT281" s="226" t="s">
        <v>104</v>
      </c>
      <c r="AU281" s="226" t="s">
        <v>107</v>
      </c>
      <c r="AY281" s="13" t="s">
        <v>102</v>
      </c>
      <c r="BE281" s="140">
        <f t="shared" si="44"/>
        <v>0</v>
      </c>
      <c r="BF281" s="140">
        <f t="shared" si="45"/>
        <v>0</v>
      </c>
      <c r="BG281" s="140">
        <f t="shared" si="46"/>
        <v>0</v>
      </c>
      <c r="BH281" s="140">
        <f t="shared" si="47"/>
        <v>0</v>
      </c>
      <c r="BI281" s="140">
        <f t="shared" si="48"/>
        <v>0</v>
      </c>
      <c r="BJ281" s="13" t="s">
        <v>107</v>
      </c>
      <c r="BK281" s="140">
        <f t="shared" si="49"/>
        <v>0</v>
      </c>
      <c r="BL281" s="13" t="s">
        <v>106</v>
      </c>
      <c r="BM281" s="226" t="s">
        <v>800</v>
      </c>
    </row>
    <row r="282" spans="2:65" s="1" customFormat="1" ht="24.25" customHeight="1" x14ac:dyDescent="0.25">
      <c r="B282" s="127"/>
      <c r="C282" s="217">
        <v>143</v>
      </c>
      <c r="D282" s="217" t="s">
        <v>104</v>
      </c>
      <c r="E282" s="218" t="s">
        <v>801</v>
      </c>
      <c r="F282" s="219" t="s">
        <v>802</v>
      </c>
      <c r="G282" s="220" t="s">
        <v>137</v>
      </c>
      <c r="H282" s="221">
        <v>318</v>
      </c>
      <c r="I282" s="222"/>
      <c r="J282" s="222">
        <f t="shared" si="40"/>
        <v>0</v>
      </c>
      <c r="K282" s="134"/>
      <c r="L282" s="25"/>
      <c r="M282" s="223" t="s">
        <v>1</v>
      </c>
      <c r="O282" s="224">
        <v>5.2499999999999998E-2</v>
      </c>
      <c r="P282" s="224">
        <f t="shared" si="41"/>
        <v>16.695</v>
      </c>
      <c r="Q282" s="224">
        <v>1E-4</v>
      </c>
      <c r="R282" s="224">
        <f t="shared" si="42"/>
        <v>3.1800000000000002E-2</v>
      </c>
      <c r="S282" s="224">
        <v>0</v>
      </c>
      <c r="T282" s="225">
        <f t="shared" si="43"/>
        <v>0</v>
      </c>
      <c r="AR282" s="226" t="s">
        <v>106</v>
      </c>
      <c r="AT282" s="226" t="s">
        <v>104</v>
      </c>
      <c r="AU282" s="226" t="s">
        <v>107</v>
      </c>
      <c r="AY282" s="13" t="s">
        <v>102</v>
      </c>
      <c r="BE282" s="140">
        <f t="shared" si="44"/>
        <v>0</v>
      </c>
      <c r="BF282" s="140">
        <f t="shared" si="45"/>
        <v>0</v>
      </c>
      <c r="BG282" s="140">
        <f t="shared" si="46"/>
        <v>0</v>
      </c>
      <c r="BH282" s="140">
        <f t="shared" si="47"/>
        <v>0</v>
      </c>
      <c r="BI282" s="140">
        <f t="shared" si="48"/>
        <v>0</v>
      </c>
      <c r="BJ282" s="13" t="s">
        <v>107</v>
      </c>
      <c r="BK282" s="140">
        <f t="shared" si="49"/>
        <v>0</v>
      </c>
      <c r="BL282" s="13" t="s">
        <v>106</v>
      </c>
      <c r="BM282" s="226" t="s">
        <v>803</v>
      </c>
    </row>
    <row r="283" spans="2:65" s="1" customFormat="1" ht="24.25" customHeight="1" x14ac:dyDescent="0.25">
      <c r="B283" s="127"/>
      <c r="C283" s="217">
        <v>144</v>
      </c>
      <c r="D283" s="217" t="s">
        <v>104</v>
      </c>
      <c r="E283" s="218" t="s">
        <v>804</v>
      </c>
      <c r="F283" s="219" t="s">
        <v>805</v>
      </c>
      <c r="G283" s="220" t="s">
        <v>105</v>
      </c>
      <c r="H283" s="221">
        <v>7</v>
      </c>
      <c r="I283" s="222"/>
      <c r="J283" s="222">
        <f t="shared" si="40"/>
        <v>0</v>
      </c>
      <c r="K283" s="134"/>
      <c r="L283" s="25"/>
      <c r="M283" s="223" t="s">
        <v>1</v>
      </c>
      <c r="O283" s="224">
        <v>0.66</v>
      </c>
      <c r="P283" s="224">
        <f t="shared" si="41"/>
        <v>4.62</v>
      </c>
      <c r="Q283" s="224">
        <v>4.1999999999999997E-3</v>
      </c>
      <c r="R283" s="224">
        <f t="shared" si="42"/>
        <v>2.9399999999999999E-2</v>
      </c>
      <c r="S283" s="224">
        <v>0</v>
      </c>
      <c r="T283" s="225">
        <f t="shared" si="43"/>
        <v>0</v>
      </c>
      <c r="AR283" s="226" t="s">
        <v>106</v>
      </c>
      <c r="AT283" s="226" t="s">
        <v>104</v>
      </c>
      <c r="AU283" s="226" t="s">
        <v>107</v>
      </c>
      <c r="AY283" s="13" t="s">
        <v>102</v>
      </c>
      <c r="BE283" s="140">
        <f t="shared" si="44"/>
        <v>0</v>
      </c>
      <c r="BF283" s="140">
        <f t="shared" si="45"/>
        <v>0</v>
      </c>
      <c r="BG283" s="140">
        <f t="shared" si="46"/>
        <v>0</v>
      </c>
      <c r="BH283" s="140">
        <f t="shared" si="47"/>
        <v>0</v>
      </c>
      <c r="BI283" s="140">
        <f t="shared" si="48"/>
        <v>0</v>
      </c>
      <c r="BJ283" s="13" t="s">
        <v>107</v>
      </c>
      <c r="BK283" s="140">
        <f t="shared" si="49"/>
        <v>0</v>
      </c>
      <c r="BL283" s="13" t="s">
        <v>106</v>
      </c>
      <c r="BM283" s="226" t="s">
        <v>806</v>
      </c>
    </row>
    <row r="284" spans="2:65" s="1" customFormat="1" ht="16.5" customHeight="1" x14ac:dyDescent="0.25">
      <c r="B284" s="127"/>
      <c r="C284" s="227">
        <v>145</v>
      </c>
      <c r="D284" s="227" t="s">
        <v>143</v>
      </c>
      <c r="E284" s="228" t="s">
        <v>807</v>
      </c>
      <c r="F284" s="229" t="s">
        <v>808</v>
      </c>
      <c r="G284" s="230" t="s">
        <v>105</v>
      </c>
      <c r="H284" s="231">
        <v>7</v>
      </c>
      <c r="I284" s="232"/>
      <c r="J284" s="232">
        <f t="shared" si="40"/>
        <v>0</v>
      </c>
      <c r="K284" s="233"/>
      <c r="L284" s="234"/>
      <c r="M284" s="235" t="s">
        <v>1</v>
      </c>
      <c r="O284" s="224">
        <v>0</v>
      </c>
      <c r="P284" s="224">
        <f t="shared" si="41"/>
        <v>0</v>
      </c>
      <c r="Q284" s="224">
        <v>2.0000000000000001E-4</v>
      </c>
      <c r="R284" s="224">
        <f t="shared" si="42"/>
        <v>1.4E-3</v>
      </c>
      <c r="S284" s="224">
        <v>0</v>
      </c>
      <c r="T284" s="225">
        <f t="shared" si="43"/>
        <v>0</v>
      </c>
      <c r="AR284" s="226" t="s">
        <v>116</v>
      </c>
      <c r="AT284" s="226" t="s">
        <v>143</v>
      </c>
      <c r="AU284" s="226" t="s">
        <v>107</v>
      </c>
      <c r="AY284" s="13" t="s">
        <v>102</v>
      </c>
      <c r="BE284" s="140">
        <f t="shared" si="44"/>
        <v>0</v>
      </c>
      <c r="BF284" s="140">
        <f t="shared" si="45"/>
        <v>0</v>
      </c>
      <c r="BG284" s="140">
        <f t="shared" si="46"/>
        <v>0</v>
      </c>
      <c r="BH284" s="140">
        <f t="shared" si="47"/>
        <v>0</v>
      </c>
      <c r="BI284" s="140">
        <f t="shared" si="48"/>
        <v>0</v>
      </c>
      <c r="BJ284" s="13" t="s">
        <v>107</v>
      </c>
      <c r="BK284" s="140">
        <f t="shared" si="49"/>
        <v>0</v>
      </c>
      <c r="BL284" s="13" t="s">
        <v>106</v>
      </c>
      <c r="BM284" s="226" t="s">
        <v>809</v>
      </c>
    </row>
    <row r="285" spans="2:65" s="1" customFormat="1" ht="24.25" customHeight="1" x14ac:dyDescent="0.25">
      <c r="B285" s="127"/>
      <c r="C285" s="217">
        <v>146</v>
      </c>
      <c r="D285" s="217" t="s">
        <v>104</v>
      </c>
      <c r="E285" s="218" t="s">
        <v>810</v>
      </c>
      <c r="F285" s="219" t="s">
        <v>811</v>
      </c>
      <c r="G285" s="220" t="s">
        <v>105</v>
      </c>
      <c r="H285" s="221">
        <v>43</v>
      </c>
      <c r="I285" s="222"/>
      <c r="J285" s="222">
        <f t="shared" si="40"/>
        <v>0</v>
      </c>
      <c r="K285" s="134"/>
      <c r="L285" s="25"/>
      <c r="M285" s="223" t="s">
        <v>1</v>
      </c>
      <c r="O285" s="224">
        <v>0.72799999999999998</v>
      </c>
      <c r="P285" s="224">
        <f t="shared" si="41"/>
        <v>31.303999999999998</v>
      </c>
      <c r="Q285" s="224">
        <v>0</v>
      </c>
      <c r="R285" s="224">
        <f t="shared" si="42"/>
        <v>0</v>
      </c>
      <c r="S285" s="224">
        <v>0</v>
      </c>
      <c r="T285" s="225">
        <f t="shared" si="43"/>
        <v>0</v>
      </c>
      <c r="AR285" s="226" t="s">
        <v>106</v>
      </c>
      <c r="AT285" s="226" t="s">
        <v>104</v>
      </c>
      <c r="AU285" s="226" t="s">
        <v>107</v>
      </c>
      <c r="AY285" s="13" t="s">
        <v>102</v>
      </c>
      <c r="BE285" s="140">
        <f t="shared" si="44"/>
        <v>0</v>
      </c>
      <c r="BF285" s="140">
        <f t="shared" si="45"/>
        <v>0</v>
      </c>
      <c r="BG285" s="140">
        <f t="shared" si="46"/>
        <v>0</v>
      </c>
      <c r="BH285" s="140">
        <f t="shared" si="47"/>
        <v>0</v>
      </c>
      <c r="BI285" s="140">
        <f t="shared" si="48"/>
        <v>0</v>
      </c>
      <c r="BJ285" s="13" t="s">
        <v>107</v>
      </c>
      <c r="BK285" s="140">
        <f t="shared" si="49"/>
        <v>0</v>
      </c>
      <c r="BL285" s="13" t="s">
        <v>106</v>
      </c>
      <c r="BM285" s="226" t="s">
        <v>812</v>
      </c>
    </row>
    <row r="286" spans="2:65" s="1" customFormat="1" ht="21.75" customHeight="1" x14ac:dyDescent="0.25">
      <c r="B286" s="127"/>
      <c r="C286" s="227">
        <v>147</v>
      </c>
      <c r="D286" s="227" t="s">
        <v>143</v>
      </c>
      <c r="E286" s="228" t="s">
        <v>813</v>
      </c>
      <c r="F286" s="229" t="s">
        <v>814</v>
      </c>
      <c r="G286" s="230" t="s">
        <v>105</v>
      </c>
      <c r="H286" s="231">
        <v>43</v>
      </c>
      <c r="I286" s="232"/>
      <c r="J286" s="232">
        <f t="shared" si="40"/>
        <v>0</v>
      </c>
      <c r="K286" s="233"/>
      <c r="L286" s="234"/>
      <c r="M286" s="235" t="s">
        <v>1</v>
      </c>
      <c r="O286" s="224">
        <v>0</v>
      </c>
      <c r="P286" s="224">
        <f t="shared" si="41"/>
        <v>0</v>
      </c>
      <c r="Q286" s="224">
        <v>1.72E-3</v>
      </c>
      <c r="R286" s="224">
        <f t="shared" si="42"/>
        <v>7.3959999999999998E-2</v>
      </c>
      <c r="S286" s="224">
        <v>0</v>
      </c>
      <c r="T286" s="225">
        <f t="shared" si="43"/>
        <v>0</v>
      </c>
      <c r="AR286" s="226" t="s">
        <v>116</v>
      </c>
      <c r="AT286" s="226" t="s">
        <v>143</v>
      </c>
      <c r="AU286" s="226" t="s">
        <v>107</v>
      </c>
      <c r="AY286" s="13" t="s">
        <v>102</v>
      </c>
      <c r="BE286" s="140">
        <f t="shared" si="44"/>
        <v>0</v>
      </c>
      <c r="BF286" s="140">
        <f t="shared" si="45"/>
        <v>0</v>
      </c>
      <c r="BG286" s="140">
        <f t="shared" si="46"/>
        <v>0</v>
      </c>
      <c r="BH286" s="140">
        <f t="shared" si="47"/>
        <v>0</v>
      </c>
      <c r="BI286" s="140">
        <f t="shared" si="48"/>
        <v>0</v>
      </c>
      <c r="BJ286" s="13" t="s">
        <v>107</v>
      </c>
      <c r="BK286" s="140">
        <f t="shared" si="49"/>
        <v>0</v>
      </c>
      <c r="BL286" s="13" t="s">
        <v>106</v>
      </c>
      <c r="BM286" s="226" t="s">
        <v>815</v>
      </c>
    </row>
    <row r="287" spans="2:65" s="1" customFormat="1" ht="24.25" customHeight="1" x14ac:dyDescent="0.25">
      <c r="B287" s="127"/>
      <c r="C287" s="217">
        <v>148</v>
      </c>
      <c r="D287" s="217" t="s">
        <v>104</v>
      </c>
      <c r="E287" s="218" t="s">
        <v>816</v>
      </c>
      <c r="F287" s="219" t="s">
        <v>817</v>
      </c>
      <c r="G287" s="220" t="s">
        <v>105</v>
      </c>
      <c r="H287" s="221">
        <v>7</v>
      </c>
      <c r="I287" s="222"/>
      <c r="J287" s="222">
        <f t="shared" si="40"/>
        <v>0</v>
      </c>
      <c r="K287" s="134"/>
      <c r="L287" s="25"/>
      <c r="M287" s="223" t="s">
        <v>1</v>
      </c>
      <c r="O287" s="224">
        <v>0.79700000000000004</v>
      </c>
      <c r="P287" s="224">
        <f t="shared" si="41"/>
        <v>5.5790000000000006</v>
      </c>
      <c r="Q287" s="224">
        <v>0</v>
      </c>
      <c r="R287" s="224">
        <f t="shared" si="42"/>
        <v>0</v>
      </c>
      <c r="S287" s="224">
        <v>0</v>
      </c>
      <c r="T287" s="225">
        <f t="shared" si="43"/>
        <v>0</v>
      </c>
      <c r="AR287" s="226" t="s">
        <v>106</v>
      </c>
      <c r="AT287" s="226" t="s">
        <v>104</v>
      </c>
      <c r="AU287" s="226" t="s">
        <v>107</v>
      </c>
      <c r="AY287" s="13" t="s">
        <v>102</v>
      </c>
      <c r="BE287" s="140">
        <f t="shared" si="44"/>
        <v>0</v>
      </c>
      <c r="BF287" s="140">
        <f t="shared" si="45"/>
        <v>0</v>
      </c>
      <c r="BG287" s="140">
        <f t="shared" si="46"/>
        <v>0</v>
      </c>
      <c r="BH287" s="140">
        <f t="shared" si="47"/>
        <v>0</v>
      </c>
      <c r="BI287" s="140">
        <f t="shared" si="48"/>
        <v>0</v>
      </c>
      <c r="BJ287" s="13" t="s">
        <v>107</v>
      </c>
      <c r="BK287" s="140">
        <f t="shared" si="49"/>
        <v>0</v>
      </c>
      <c r="BL287" s="13" t="s">
        <v>106</v>
      </c>
      <c r="BM287" s="226" t="s">
        <v>818</v>
      </c>
    </row>
    <row r="288" spans="2:65" s="1" customFormat="1" ht="21.75" customHeight="1" x14ac:dyDescent="0.25">
      <c r="B288" s="127"/>
      <c r="C288" s="227">
        <v>149</v>
      </c>
      <c r="D288" s="227" t="s">
        <v>143</v>
      </c>
      <c r="E288" s="228" t="s">
        <v>819</v>
      </c>
      <c r="F288" s="229" t="s">
        <v>820</v>
      </c>
      <c r="G288" s="230" t="s">
        <v>105</v>
      </c>
      <c r="H288" s="231">
        <v>7</v>
      </c>
      <c r="I288" s="232"/>
      <c r="J288" s="232">
        <f t="shared" si="40"/>
        <v>0</v>
      </c>
      <c r="K288" s="233"/>
      <c r="L288" s="234"/>
      <c r="M288" s="235" t="s">
        <v>1</v>
      </c>
      <c r="O288" s="224">
        <v>0</v>
      </c>
      <c r="P288" s="224">
        <f t="shared" si="41"/>
        <v>0</v>
      </c>
      <c r="Q288" s="224">
        <v>1.72E-3</v>
      </c>
      <c r="R288" s="224">
        <f t="shared" si="42"/>
        <v>1.204E-2</v>
      </c>
      <c r="S288" s="224">
        <v>0</v>
      </c>
      <c r="T288" s="225">
        <f t="shared" si="43"/>
        <v>0</v>
      </c>
      <c r="AR288" s="226" t="s">
        <v>116</v>
      </c>
      <c r="AT288" s="226" t="s">
        <v>143</v>
      </c>
      <c r="AU288" s="226" t="s">
        <v>107</v>
      </c>
      <c r="AY288" s="13" t="s">
        <v>102</v>
      </c>
      <c r="BE288" s="140">
        <f t="shared" si="44"/>
        <v>0</v>
      </c>
      <c r="BF288" s="140">
        <f t="shared" si="45"/>
        <v>0</v>
      </c>
      <c r="BG288" s="140">
        <f t="shared" si="46"/>
        <v>0</v>
      </c>
      <c r="BH288" s="140">
        <f t="shared" si="47"/>
        <v>0</v>
      </c>
      <c r="BI288" s="140">
        <f t="shared" si="48"/>
        <v>0</v>
      </c>
      <c r="BJ288" s="13" t="s">
        <v>107</v>
      </c>
      <c r="BK288" s="140">
        <f t="shared" si="49"/>
        <v>0</v>
      </c>
      <c r="BL288" s="13" t="s">
        <v>106</v>
      </c>
      <c r="BM288" s="226" t="s">
        <v>821</v>
      </c>
    </row>
    <row r="289" spans="2:65" s="205" customFormat="1" ht="22.95" customHeight="1" x14ac:dyDescent="0.3">
      <c r="B289" s="206"/>
      <c r="D289" s="207" t="s">
        <v>65</v>
      </c>
      <c r="E289" s="215" t="s">
        <v>117</v>
      </c>
      <c r="F289" s="215" t="s">
        <v>118</v>
      </c>
      <c r="J289" s="216">
        <f>BK289</f>
        <v>0</v>
      </c>
      <c r="L289" s="206"/>
      <c r="M289" s="210"/>
      <c r="P289" s="211">
        <f>SUM(P290:P309)</f>
        <v>181.37149879999998</v>
      </c>
      <c r="R289" s="211">
        <f>SUM(R290:R309)</f>
        <v>2.1114310499999998</v>
      </c>
      <c r="T289" s="212">
        <f>SUM(T290:T309)</f>
        <v>12.775660000000002</v>
      </c>
      <c r="AR289" s="207" t="s">
        <v>72</v>
      </c>
      <c r="AT289" s="213" t="s">
        <v>65</v>
      </c>
      <c r="AU289" s="213" t="s">
        <v>72</v>
      </c>
      <c r="AY289" s="207" t="s">
        <v>102</v>
      </c>
      <c r="BK289" s="214">
        <f>SUM(BK290:BK309)</f>
        <v>0</v>
      </c>
    </row>
    <row r="290" spans="2:65" s="1" customFormat="1" ht="24.25" customHeight="1" x14ac:dyDescent="0.25">
      <c r="B290" s="127"/>
      <c r="C290" s="217">
        <v>150</v>
      </c>
      <c r="D290" s="217" t="s">
        <v>104</v>
      </c>
      <c r="E290" s="218" t="s">
        <v>822</v>
      </c>
      <c r="F290" s="219" t="s">
        <v>823</v>
      </c>
      <c r="G290" s="220" t="s">
        <v>137</v>
      </c>
      <c r="H290" s="221">
        <v>88.36</v>
      </c>
      <c r="I290" s="222"/>
      <c r="J290" s="222">
        <f t="shared" ref="J290:J309" si="51">ROUND(I290*H290,2)</f>
        <v>0</v>
      </c>
      <c r="K290" s="134"/>
      <c r="L290" s="25"/>
      <c r="M290" s="223" t="s">
        <v>1</v>
      </c>
      <c r="O290" s="224">
        <v>0.40611999999999998</v>
      </c>
      <c r="P290" s="224">
        <f t="shared" ref="P290:P309" si="52">O290*H290</f>
        <v>35.884763199999995</v>
      </c>
      <c r="Q290" s="224">
        <v>2.3562E-2</v>
      </c>
      <c r="R290" s="224">
        <f t="shared" ref="R290:R309" si="53">Q290*H290</f>
        <v>2.0819383199999999</v>
      </c>
      <c r="S290" s="224">
        <v>0</v>
      </c>
      <c r="T290" s="225">
        <f t="shared" ref="T290:T309" si="54">S290*H290</f>
        <v>0</v>
      </c>
      <c r="AR290" s="226" t="s">
        <v>106</v>
      </c>
      <c r="AT290" s="226" t="s">
        <v>104</v>
      </c>
      <c r="AU290" s="226" t="s">
        <v>107</v>
      </c>
      <c r="AY290" s="13" t="s">
        <v>102</v>
      </c>
      <c r="BE290" s="140">
        <f t="shared" ref="BE290:BE309" si="55">IF(N290="základná",J290,0)</f>
        <v>0</v>
      </c>
      <c r="BF290" s="140">
        <f t="shared" ref="BF290:BF309" si="56">IF(N290="znížená",J290,0)</f>
        <v>0</v>
      </c>
      <c r="BG290" s="140">
        <f t="shared" ref="BG290:BG309" si="57">IF(N290="zákl. prenesená",J290,0)</f>
        <v>0</v>
      </c>
      <c r="BH290" s="140">
        <f t="shared" ref="BH290:BH309" si="58">IF(N290="zníž. prenesená",J290,0)</f>
        <v>0</v>
      </c>
      <c r="BI290" s="140">
        <f t="shared" ref="BI290:BI309" si="59">IF(N290="nulová",J290,0)</f>
        <v>0</v>
      </c>
      <c r="BJ290" s="13" t="s">
        <v>107</v>
      </c>
      <c r="BK290" s="140">
        <f t="shared" ref="BK290:BK309" si="60">ROUND(I290*H290,2)</f>
        <v>0</v>
      </c>
      <c r="BL290" s="13" t="s">
        <v>106</v>
      </c>
      <c r="BM290" s="226" t="s">
        <v>824</v>
      </c>
    </row>
    <row r="291" spans="2:65" s="1" customFormat="1" ht="33" customHeight="1" x14ac:dyDescent="0.25">
      <c r="B291" s="127"/>
      <c r="C291" s="217">
        <v>151</v>
      </c>
      <c r="D291" s="217" t="s">
        <v>104</v>
      </c>
      <c r="E291" s="218" t="s">
        <v>825</v>
      </c>
      <c r="F291" s="219" t="s">
        <v>826</v>
      </c>
      <c r="G291" s="220" t="s">
        <v>120</v>
      </c>
      <c r="H291" s="221">
        <v>222.22200000000001</v>
      </c>
      <c r="I291" s="222"/>
      <c r="J291" s="222">
        <f t="shared" si="51"/>
        <v>0</v>
      </c>
      <c r="K291" s="134"/>
      <c r="L291" s="25"/>
      <c r="M291" s="223" t="s">
        <v>1</v>
      </c>
      <c r="O291" s="224">
        <v>0.108</v>
      </c>
      <c r="P291" s="224">
        <f t="shared" si="52"/>
        <v>23.999976</v>
      </c>
      <c r="Q291" s="224">
        <v>0</v>
      </c>
      <c r="R291" s="224">
        <f t="shared" si="53"/>
        <v>0</v>
      </c>
      <c r="S291" s="224">
        <v>0</v>
      </c>
      <c r="T291" s="225">
        <f t="shared" si="54"/>
        <v>0</v>
      </c>
      <c r="AR291" s="226" t="s">
        <v>106</v>
      </c>
      <c r="AT291" s="226" t="s">
        <v>104</v>
      </c>
      <c r="AU291" s="226" t="s">
        <v>107</v>
      </c>
      <c r="AY291" s="13" t="s">
        <v>102</v>
      </c>
      <c r="BE291" s="140">
        <f t="shared" si="55"/>
        <v>0</v>
      </c>
      <c r="BF291" s="140">
        <f t="shared" si="56"/>
        <v>0</v>
      </c>
      <c r="BG291" s="140">
        <f t="shared" si="57"/>
        <v>0</v>
      </c>
      <c r="BH291" s="140">
        <f t="shared" si="58"/>
        <v>0</v>
      </c>
      <c r="BI291" s="140">
        <f t="shared" si="59"/>
        <v>0</v>
      </c>
      <c r="BJ291" s="13" t="s">
        <v>107</v>
      </c>
      <c r="BK291" s="140">
        <f t="shared" si="60"/>
        <v>0</v>
      </c>
      <c r="BL291" s="13" t="s">
        <v>106</v>
      </c>
      <c r="BM291" s="226" t="s">
        <v>827</v>
      </c>
    </row>
    <row r="292" spans="2:65" s="1" customFormat="1" ht="16.5" customHeight="1" x14ac:dyDescent="0.25">
      <c r="B292" s="127"/>
      <c r="C292" s="227">
        <v>152</v>
      </c>
      <c r="D292" s="227" t="s">
        <v>143</v>
      </c>
      <c r="E292" s="228" t="s">
        <v>828</v>
      </c>
      <c r="F292" s="229" t="s">
        <v>829</v>
      </c>
      <c r="G292" s="230" t="s">
        <v>120</v>
      </c>
      <c r="H292" s="231">
        <v>444.44400000000002</v>
      </c>
      <c r="I292" s="232"/>
      <c r="J292" s="232">
        <f t="shared" si="51"/>
        <v>0</v>
      </c>
      <c r="K292" s="233"/>
      <c r="L292" s="234"/>
      <c r="M292" s="235" t="s">
        <v>1</v>
      </c>
      <c r="O292" s="224">
        <v>0</v>
      </c>
      <c r="P292" s="224">
        <f t="shared" si="52"/>
        <v>0</v>
      </c>
      <c r="Q292" s="224">
        <v>0</v>
      </c>
      <c r="R292" s="224">
        <f t="shared" si="53"/>
        <v>0</v>
      </c>
      <c r="S292" s="224">
        <v>0</v>
      </c>
      <c r="T292" s="225">
        <f t="shared" si="54"/>
        <v>0</v>
      </c>
      <c r="AR292" s="226" t="s">
        <v>116</v>
      </c>
      <c r="AT292" s="226" t="s">
        <v>143</v>
      </c>
      <c r="AU292" s="226" t="s">
        <v>107</v>
      </c>
      <c r="AY292" s="13" t="s">
        <v>102</v>
      </c>
      <c r="BE292" s="140">
        <f t="shared" si="55"/>
        <v>0</v>
      </c>
      <c r="BF292" s="140">
        <f t="shared" si="56"/>
        <v>0</v>
      </c>
      <c r="BG292" s="140">
        <f t="shared" si="57"/>
        <v>0</v>
      </c>
      <c r="BH292" s="140">
        <f t="shared" si="58"/>
        <v>0</v>
      </c>
      <c r="BI292" s="140">
        <f t="shared" si="59"/>
        <v>0</v>
      </c>
      <c r="BJ292" s="13" t="s">
        <v>107</v>
      </c>
      <c r="BK292" s="140">
        <f t="shared" si="60"/>
        <v>0</v>
      </c>
      <c r="BL292" s="13" t="s">
        <v>106</v>
      </c>
      <c r="BM292" s="226" t="s">
        <v>830</v>
      </c>
    </row>
    <row r="293" spans="2:65" s="1" customFormat="1" ht="33" customHeight="1" x14ac:dyDescent="0.25">
      <c r="B293" s="127"/>
      <c r="C293" s="217">
        <v>153</v>
      </c>
      <c r="D293" s="217" t="s">
        <v>104</v>
      </c>
      <c r="E293" s="218" t="s">
        <v>831</v>
      </c>
      <c r="F293" s="219" t="s">
        <v>832</v>
      </c>
      <c r="G293" s="220" t="s">
        <v>120</v>
      </c>
      <c r="H293" s="221">
        <v>222.22200000000001</v>
      </c>
      <c r="I293" s="222"/>
      <c r="J293" s="222">
        <f t="shared" si="51"/>
        <v>0</v>
      </c>
      <c r="K293" s="134"/>
      <c r="L293" s="25"/>
      <c r="M293" s="223" t="s">
        <v>1</v>
      </c>
      <c r="O293" s="224">
        <v>3.3000000000000002E-2</v>
      </c>
      <c r="P293" s="224">
        <f t="shared" si="52"/>
        <v>7.3333260000000005</v>
      </c>
      <c r="Q293" s="224">
        <v>0</v>
      </c>
      <c r="R293" s="224">
        <f t="shared" si="53"/>
        <v>0</v>
      </c>
      <c r="S293" s="224">
        <v>0</v>
      </c>
      <c r="T293" s="225">
        <f t="shared" si="54"/>
        <v>0</v>
      </c>
      <c r="AR293" s="226" t="s">
        <v>106</v>
      </c>
      <c r="AT293" s="226" t="s">
        <v>104</v>
      </c>
      <c r="AU293" s="226" t="s">
        <v>107</v>
      </c>
      <c r="AY293" s="13" t="s">
        <v>102</v>
      </c>
      <c r="BE293" s="140">
        <f t="shared" si="55"/>
        <v>0</v>
      </c>
      <c r="BF293" s="140">
        <f t="shared" si="56"/>
        <v>0</v>
      </c>
      <c r="BG293" s="140">
        <f t="shared" si="57"/>
        <v>0</v>
      </c>
      <c r="BH293" s="140">
        <f t="shared" si="58"/>
        <v>0</v>
      </c>
      <c r="BI293" s="140">
        <f t="shared" si="59"/>
        <v>0</v>
      </c>
      <c r="BJ293" s="13" t="s">
        <v>107</v>
      </c>
      <c r="BK293" s="140">
        <f t="shared" si="60"/>
        <v>0</v>
      </c>
      <c r="BL293" s="13" t="s">
        <v>106</v>
      </c>
      <c r="BM293" s="226" t="s">
        <v>833</v>
      </c>
    </row>
    <row r="294" spans="2:65" s="1" customFormat="1" ht="37.950000000000003" customHeight="1" x14ac:dyDescent="0.25">
      <c r="B294" s="127"/>
      <c r="C294" s="217">
        <v>154</v>
      </c>
      <c r="D294" s="217" t="s">
        <v>104</v>
      </c>
      <c r="E294" s="218" t="s">
        <v>834</v>
      </c>
      <c r="F294" s="219" t="s">
        <v>835</v>
      </c>
      <c r="G294" s="220" t="s">
        <v>105</v>
      </c>
      <c r="H294" s="221">
        <v>10</v>
      </c>
      <c r="I294" s="222"/>
      <c r="J294" s="222">
        <f t="shared" si="51"/>
        <v>0</v>
      </c>
      <c r="K294" s="134"/>
      <c r="L294" s="25"/>
      <c r="M294" s="223" t="s">
        <v>1</v>
      </c>
      <c r="O294" s="224">
        <v>0.16283</v>
      </c>
      <c r="P294" s="224">
        <f t="shared" si="52"/>
        <v>1.6283000000000001</v>
      </c>
      <c r="Q294" s="224">
        <v>2.0494999999999999E-4</v>
      </c>
      <c r="R294" s="224">
        <f t="shared" si="53"/>
        <v>2.0495000000000001E-3</v>
      </c>
      <c r="S294" s="224">
        <v>0</v>
      </c>
      <c r="T294" s="225">
        <f t="shared" si="54"/>
        <v>0</v>
      </c>
      <c r="AR294" s="226" t="s">
        <v>106</v>
      </c>
      <c r="AT294" s="226" t="s">
        <v>104</v>
      </c>
      <c r="AU294" s="226" t="s">
        <v>107</v>
      </c>
      <c r="AY294" s="13" t="s">
        <v>102</v>
      </c>
      <c r="BE294" s="140">
        <f t="shared" si="55"/>
        <v>0</v>
      </c>
      <c r="BF294" s="140">
        <f t="shared" si="56"/>
        <v>0</v>
      </c>
      <c r="BG294" s="140">
        <f t="shared" si="57"/>
        <v>0</v>
      </c>
      <c r="BH294" s="140">
        <f t="shared" si="58"/>
        <v>0</v>
      </c>
      <c r="BI294" s="140">
        <f t="shared" si="59"/>
        <v>0</v>
      </c>
      <c r="BJ294" s="13" t="s">
        <v>107</v>
      </c>
      <c r="BK294" s="140">
        <f t="shared" si="60"/>
        <v>0</v>
      </c>
      <c r="BL294" s="13" t="s">
        <v>106</v>
      </c>
      <c r="BM294" s="226" t="s">
        <v>836</v>
      </c>
    </row>
    <row r="295" spans="2:65" s="1" customFormat="1" ht="33" customHeight="1" x14ac:dyDescent="0.25">
      <c r="B295" s="127"/>
      <c r="C295" s="217">
        <v>155</v>
      </c>
      <c r="D295" s="217" t="s">
        <v>104</v>
      </c>
      <c r="E295" s="218" t="s">
        <v>837</v>
      </c>
      <c r="F295" s="219" t="s">
        <v>838</v>
      </c>
      <c r="G295" s="220" t="s">
        <v>120</v>
      </c>
      <c r="H295" s="221">
        <v>2.262</v>
      </c>
      <c r="I295" s="222"/>
      <c r="J295" s="222">
        <f t="shared" si="51"/>
        <v>0</v>
      </c>
      <c r="K295" s="134"/>
      <c r="L295" s="25"/>
      <c r="M295" s="223" t="s">
        <v>1</v>
      </c>
      <c r="O295" s="224">
        <v>12.606</v>
      </c>
      <c r="P295" s="224">
        <f t="shared" si="52"/>
        <v>28.514772000000001</v>
      </c>
      <c r="Q295" s="224">
        <v>0</v>
      </c>
      <c r="R295" s="224">
        <f t="shared" si="53"/>
        <v>0</v>
      </c>
      <c r="S295" s="224">
        <v>2.4</v>
      </c>
      <c r="T295" s="225">
        <f t="shared" si="54"/>
        <v>5.4287999999999998</v>
      </c>
      <c r="AR295" s="226" t="s">
        <v>106</v>
      </c>
      <c r="AT295" s="226" t="s">
        <v>104</v>
      </c>
      <c r="AU295" s="226" t="s">
        <v>107</v>
      </c>
      <c r="AY295" s="13" t="s">
        <v>102</v>
      </c>
      <c r="BE295" s="140">
        <f t="shared" si="55"/>
        <v>0</v>
      </c>
      <c r="BF295" s="140">
        <f t="shared" si="56"/>
        <v>0</v>
      </c>
      <c r="BG295" s="140">
        <f t="shared" si="57"/>
        <v>0</v>
      </c>
      <c r="BH295" s="140">
        <f t="shared" si="58"/>
        <v>0</v>
      </c>
      <c r="BI295" s="140">
        <f t="shared" si="59"/>
        <v>0</v>
      </c>
      <c r="BJ295" s="13" t="s">
        <v>107</v>
      </c>
      <c r="BK295" s="140">
        <f t="shared" si="60"/>
        <v>0</v>
      </c>
      <c r="BL295" s="13" t="s">
        <v>106</v>
      </c>
      <c r="BM295" s="226" t="s">
        <v>839</v>
      </c>
    </row>
    <row r="296" spans="2:65" s="1" customFormat="1" ht="33" customHeight="1" x14ac:dyDescent="0.25">
      <c r="B296" s="127"/>
      <c r="C296" s="217">
        <v>156</v>
      </c>
      <c r="D296" s="217" t="s">
        <v>104</v>
      </c>
      <c r="E296" s="218" t="s">
        <v>840</v>
      </c>
      <c r="F296" s="219" t="s">
        <v>841</v>
      </c>
      <c r="G296" s="220" t="s">
        <v>114</v>
      </c>
      <c r="H296" s="221">
        <v>30.158999999999999</v>
      </c>
      <c r="I296" s="222"/>
      <c r="J296" s="222">
        <f t="shared" si="51"/>
        <v>0</v>
      </c>
      <c r="K296" s="134"/>
      <c r="L296" s="25"/>
      <c r="M296" s="223" t="s">
        <v>1</v>
      </c>
      <c r="O296" s="224">
        <v>0.43240000000000001</v>
      </c>
      <c r="P296" s="224">
        <f t="shared" si="52"/>
        <v>13.0407516</v>
      </c>
      <c r="Q296" s="224">
        <v>0</v>
      </c>
      <c r="R296" s="224">
        <f t="shared" si="53"/>
        <v>0</v>
      </c>
      <c r="S296" s="224">
        <v>0.2</v>
      </c>
      <c r="T296" s="225">
        <f t="shared" si="54"/>
        <v>6.0318000000000005</v>
      </c>
      <c r="AR296" s="226" t="s">
        <v>106</v>
      </c>
      <c r="AT296" s="226" t="s">
        <v>104</v>
      </c>
      <c r="AU296" s="226" t="s">
        <v>107</v>
      </c>
      <c r="AY296" s="13" t="s">
        <v>102</v>
      </c>
      <c r="BE296" s="140">
        <f t="shared" si="55"/>
        <v>0</v>
      </c>
      <c r="BF296" s="140">
        <f t="shared" si="56"/>
        <v>0</v>
      </c>
      <c r="BG296" s="140">
        <f t="shared" si="57"/>
        <v>0</v>
      </c>
      <c r="BH296" s="140">
        <f t="shared" si="58"/>
        <v>0</v>
      </c>
      <c r="BI296" s="140">
        <f t="shared" si="59"/>
        <v>0</v>
      </c>
      <c r="BJ296" s="13" t="s">
        <v>107</v>
      </c>
      <c r="BK296" s="140">
        <f t="shared" si="60"/>
        <v>0</v>
      </c>
      <c r="BL296" s="13" t="s">
        <v>106</v>
      </c>
      <c r="BM296" s="226" t="s">
        <v>842</v>
      </c>
    </row>
    <row r="297" spans="2:65" s="1" customFormat="1" ht="24.25" customHeight="1" x14ac:dyDescent="0.25">
      <c r="B297" s="127"/>
      <c r="C297" s="217">
        <v>157</v>
      </c>
      <c r="D297" s="217" t="s">
        <v>104</v>
      </c>
      <c r="E297" s="218" t="s">
        <v>843</v>
      </c>
      <c r="F297" s="219" t="s">
        <v>844</v>
      </c>
      <c r="G297" s="220" t="s">
        <v>845</v>
      </c>
      <c r="H297" s="221">
        <v>16</v>
      </c>
      <c r="I297" s="222"/>
      <c r="J297" s="222">
        <f t="shared" si="51"/>
        <v>0</v>
      </c>
      <c r="K297" s="134"/>
      <c r="L297" s="25"/>
      <c r="M297" s="223" t="s">
        <v>1</v>
      </c>
      <c r="O297" s="224">
        <v>1.013E-2</v>
      </c>
      <c r="P297" s="224">
        <f t="shared" si="52"/>
        <v>0.16208</v>
      </c>
      <c r="Q297" s="224">
        <v>1.323E-5</v>
      </c>
      <c r="R297" s="224">
        <f t="shared" si="53"/>
        <v>2.1168000000000001E-4</v>
      </c>
      <c r="S297" s="224">
        <v>9.0000000000000006E-5</v>
      </c>
      <c r="T297" s="225">
        <f t="shared" si="54"/>
        <v>1.4400000000000001E-3</v>
      </c>
      <c r="AR297" s="226" t="s">
        <v>106</v>
      </c>
      <c r="AT297" s="226" t="s">
        <v>104</v>
      </c>
      <c r="AU297" s="226" t="s">
        <v>107</v>
      </c>
      <c r="AY297" s="13" t="s">
        <v>102</v>
      </c>
      <c r="BE297" s="140">
        <f t="shared" si="55"/>
        <v>0</v>
      </c>
      <c r="BF297" s="140">
        <f t="shared" si="56"/>
        <v>0</v>
      </c>
      <c r="BG297" s="140">
        <f t="shared" si="57"/>
        <v>0</v>
      </c>
      <c r="BH297" s="140">
        <f t="shared" si="58"/>
        <v>0</v>
      </c>
      <c r="BI297" s="140">
        <f t="shared" si="59"/>
        <v>0</v>
      </c>
      <c r="BJ297" s="13" t="s">
        <v>107</v>
      </c>
      <c r="BK297" s="140">
        <f t="shared" si="60"/>
        <v>0</v>
      </c>
      <c r="BL297" s="13" t="s">
        <v>106</v>
      </c>
      <c r="BM297" s="226" t="s">
        <v>846</v>
      </c>
    </row>
    <row r="298" spans="2:65" s="1" customFormat="1" ht="24.25" customHeight="1" x14ac:dyDescent="0.25">
      <c r="B298" s="127"/>
      <c r="C298" s="217">
        <v>158</v>
      </c>
      <c r="D298" s="217" t="s">
        <v>104</v>
      </c>
      <c r="E298" s="218" t="s">
        <v>847</v>
      </c>
      <c r="F298" s="219" t="s">
        <v>848</v>
      </c>
      <c r="G298" s="220" t="s">
        <v>845</v>
      </c>
      <c r="H298" s="221">
        <v>135</v>
      </c>
      <c r="I298" s="222"/>
      <c r="J298" s="222">
        <f t="shared" si="51"/>
        <v>0</v>
      </c>
      <c r="K298" s="134"/>
      <c r="L298" s="25"/>
      <c r="M298" s="223" t="s">
        <v>1</v>
      </c>
      <c r="O298" s="224">
        <v>2.0250000000000001E-2</v>
      </c>
      <c r="P298" s="224">
        <f t="shared" si="52"/>
        <v>2.7337500000000001</v>
      </c>
      <c r="Q298" s="224">
        <v>1.3740000000000001E-5</v>
      </c>
      <c r="R298" s="224">
        <f t="shared" si="53"/>
        <v>1.8549E-3</v>
      </c>
      <c r="S298" s="224">
        <v>2.3000000000000001E-4</v>
      </c>
      <c r="T298" s="225">
        <f t="shared" si="54"/>
        <v>3.1050000000000001E-2</v>
      </c>
      <c r="AR298" s="226" t="s">
        <v>106</v>
      </c>
      <c r="AT298" s="226" t="s">
        <v>104</v>
      </c>
      <c r="AU298" s="226" t="s">
        <v>107</v>
      </c>
      <c r="AY298" s="13" t="s">
        <v>102</v>
      </c>
      <c r="BE298" s="140">
        <f t="shared" si="55"/>
        <v>0</v>
      </c>
      <c r="BF298" s="140">
        <f t="shared" si="56"/>
        <v>0</v>
      </c>
      <c r="BG298" s="140">
        <f t="shared" si="57"/>
        <v>0</v>
      </c>
      <c r="BH298" s="140">
        <f t="shared" si="58"/>
        <v>0</v>
      </c>
      <c r="BI298" s="140">
        <f t="shared" si="59"/>
        <v>0</v>
      </c>
      <c r="BJ298" s="13" t="s">
        <v>107</v>
      </c>
      <c r="BK298" s="140">
        <f t="shared" si="60"/>
        <v>0</v>
      </c>
      <c r="BL298" s="13" t="s">
        <v>106</v>
      </c>
      <c r="BM298" s="226" t="s">
        <v>849</v>
      </c>
    </row>
    <row r="299" spans="2:65" s="1" customFormat="1" ht="24.25" customHeight="1" x14ac:dyDescent="0.25">
      <c r="B299" s="127"/>
      <c r="C299" s="217">
        <v>159</v>
      </c>
      <c r="D299" s="217" t="s">
        <v>104</v>
      </c>
      <c r="E299" s="218" t="s">
        <v>850</v>
      </c>
      <c r="F299" s="219" t="s">
        <v>851</v>
      </c>
      <c r="G299" s="220" t="s">
        <v>845</v>
      </c>
      <c r="H299" s="221">
        <v>16</v>
      </c>
      <c r="I299" s="222"/>
      <c r="J299" s="222">
        <f t="shared" si="51"/>
        <v>0</v>
      </c>
      <c r="K299" s="134"/>
      <c r="L299" s="25"/>
      <c r="M299" s="223" t="s">
        <v>1</v>
      </c>
      <c r="O299" s="224">
        <v>2.2790000000000001E-2</v>
      </c>
      <c r="P299" s="224">
        <f t="shared" si="52"/>
        <v>0.36464000000000002</v>
      </c>
      <c r="Q299" s="224">
        <v>1.5E-5</v>
      </c>
      <c r="R299" s="224">
        <f t="shared" si="53"/>
        <v>2.4000000000000001E-4</v>
      </c>
      <c r="S299" s="224">
        <v>3.2000000000000003E-4</v>
      </c>
      <c r="T299" s="225">
        <f t="shared" si="54"/>
        <v>5.1200000000000004E-3</v>
      </c>
      <c r="AR299" s="226" t="s">
        <v>106</v>
      </c>
      <c r="AT299" s="226" t="s">
        <v>104</v>
      </c>
      <c r="AU299" s="226" t="s">
        <v>107</v>
      </c>
      <c r="AY299" s="13" t="s">
        <v>102</v>
      </c>
      <c r="BE299" s="140">
        <f t="shared" si="55"/>
        <v>0</v>
      </c>
      <c r="BF299" s="140">
        <f t="shared" si="56"/>
        <v>0</v>
      </c>
      <c r="BG299" s="140">
        <f t="shared" si="57"/>
        <v>0</v>
      </c>
      <c r="BH299" s="140">
        <f t="shared" si="58"/>
        <v>0</v>
      </c>
      <c r="BI299" s="140">
        <f t="shared" si="59"/>
        <v>0</v>
      </c>
      <c r="BJ299" s="13" t="s">
        <v>107</v>
      </c>
      <c r="BK299" s="140">
        <f t="shared" si="60"/>
        <v>0</v>
      </c>
      <c r="BL299" s="13" t="s">
        <v>106</v>
      </c>
      <c r="BM299" s="226" t="s">
        <v>852</v>
      </c>
    </row>
    <row r="300" spans="2:65" s="1" customFormat="1" ht="24.25" customHeight="1" x14ac:dyDescent="0.25">
      <c r="B300" s="127"/>
      <c r="C300" s="217">
        <v>160</v>
      </c>
      <c r="D300" s="217" t="s">
        <v>104</v>
      </c>
      <c r="E300" s="218" t="s">
        <v>853</v>
      </c>
      <c r="F300" s="219" t="s">
        <v>854</v>
      </c>
      <c r="G300" s="220" t="s">
        <v>845</v>
      </c>
      <c r="H300" s="221">
        <v>61</v>
      </c>
      <c r="I300" s="222"/>
      <c r="J300" s="222">
        <f t="shared" si="51"/>
        <v>0</v>
      </c>
      <c r="K300" s="134"/>
      <c r="L300" s="25"/>
      <c r="M300" s="223" t="s">
        <v>1</v>
      </c>
      <c r="O300" s="224">
        <v>4.2779999999999999E-2</v>
      </c>
      <c r="P300" s="224">
        <f t="shared" si="52"/>
        <v>2.6095799999999998</v>
      </c>
      <c r="Q300" s="224">
        <v>4.0809999999999997E-5</v>
      </c>
      <c r="R300" s="224">
        <f t="shared" si="53"/>
        <v>2.4894099999999996E-3</v>
      </c>
      <c r="S300" s="224">
        <v>7.5000000000000002E-4</v>
      </c>
      <c r="T300" s="225">
        <f t="shared" si="54"/>
        <v>4.5749999999999999E-2</v>
      </c>
      <c r="AR300" s="226" t="s">
        <v>106</v>
      </c>
      <c r="AT300" s="226" t="s">
        <v>104</v>
      </c>
      <c r="AU300" s="226" t="s">
        <v>107</v>
      </c>
      <c r="AY300" s="13" t="s">
        <v>102</v>
      </c>
      <c r="BE300" s="140">
        <f t="shared" si="55"/>
        <v>0</v>
      </c>
      <c r="BF300" s="140">
        <f t="shared" si="56"/>
        <v>0</v>
      </c>
      <c r="BG300" s="140">
        <f t="shared" si="57"/>
        <v>0</v>
      </c>
      <c r="BH300" s="140">
        <f t="shared" si="58"/>
        <v>0</v>
      </c>
      <c r="BI300" s="140">
        <f t="shared" si="59"/>
        <v>0</v>
      </c>
      <c r="BJ300" s="13" t="s">
        <v>107</v>
      </c>
      <c r="BK300" s="140">
        <f t="shared" si="60"/>
        <v>0</v>
      </c>
      <c r="BL300" s="13" t="s">
        <v>106</v>
      </c>
      <c r="BM300" s="226" t="s">
        <v>855</v>
      </c>
    </row>
    <row r="301" spans="2:65" s="1" customFormat="1" ht="24.25" customHeight="1" x14ac:dyDescent="0.25">
      <c r="B301" s="127"/>
      <c r="C301" s="217">
        <v>161</v>
      </c>
      <c r="D301" s="217" t="s">
        <v>104</v>
      </c>
      <c r="E301" s="218" t="s">
        <v>856</v>
      </c>
      <c r="F301" s="219" t="s">
        <v>857</v>
      </c>
      <c r="G301" s="220" t="s">
        <v>845</v>
      </c>
      <c r="H301" s="221">
        <v>16</v>
      </c>
      <c r="I301" s="222"/>
      <c r="J301" s="222">
        <f t="shared" si="51"/>
        <v>0</v>
      </c>
      <c r="K301" s="134"/>
      <c r="L301" s="25"/>
      <c r="M301" s="223" t="s">
        <v>1</v>
      </c>
      <c r="O301" s="224">
        <v>5.6140000000000002E-2</v>
      </c>
      <c r="P301" s="224">
        <f t="shared" si="52"/>
        <v>0.89824000000000004</v>
      </c>
      <c r="Q301" s="224">
        <v>4.2540000000000003E-5</v>
      </c>
      <c r="R301" s="224">
        <f t="shared" si="53"/>
        <v>6.8064000000000004E-4</v>
      </c>
      <c r="S301" s="224">
        <v>1.6999999999999999E-3</v>
      </c>
      <c r="T301" s="225">
        <f t="shared" si="54"/>
        <v>2.7199999999999998E-2</v>
      </c>
      <c r="AR301" s="226" t="s">
        <v>106</v>
      </c>
      <c r="AT301" s="226" t="s">
        <v>104</v>
      </c>
      <c r="AU301" s="226" t="s">
        <v>107</v>
      </c>
      <c r="AY301" s="13" t="s">
        <v>102</v>
      </c>
      <c r="BE301" s="140">
        <f t="shared" si="55"/>
        <v>0</v>
      </c>
      <c r="BF301" s="140">
        <f t="shared" si="56"/>
        <v>0</v>
      </c>
      <c r="BG301" s="140">
        <f t="shared" si="57"/>
        <v>0</v>
      </c>
      <c r="BH301" s="140">
        <f t="shared" si="58"/>
        <v>0</v>
      </c>
      <c r="BI301" s="140">
        <f t="shared" si="59"/>
        <v>0</v>
      </c>
      <c r="BJ301" s="13" t="s">
        <v>107</v>
      </c>
      <c r="BK301" s="140">
        <f t="shared" si="60"/>
        <v>0</v>
      </c>
      <c r="BL301" s="13" t="s">
        <v>106</v>
      </c>
      <c r="BM301" s="226" t="s">
        <v>858</v>
      </c>
    </row>
    <row r="302" spans="2:65" s="1" customFormat="1" ht="24.25" customHeight="1" x14ac:dyDescent="0.25">
      <c r="B302" s="127"/>
      <c r="C302" s="217">
        <v>162</v>
      </c>
      <c r="D302" s="217" t="s">
        <v>104</v>
      </c>
      <c r="E302" s="218" t="s">
        <v>859</v>
      </c>
      <c r="F302" s="219" t="s">
        <v>860</v>
      </c>
      <c r="G302" s="220" t="s">
        <v>845</v>
      </c>
      <c r="H302" s="221">
        <v>90</v>
      </c>
      <c r="I302" s="222"/>
      <c r="J302" s="222">
        <f t="shared" si="51"/>
        <v>0</v>
      </c>
      <c r="K302" s="134"/>
      <c r="L302" s="25"/>
      <c r="M302" s="223" t="s">
        <v>1</v>
      </c>
      <c r="O302" s="224">
        <v>8.0189999999999997E-2</v>
      </c>
      <c r="P302" s="224">
        <f t="shared" si="52"/>
        <v>7.2170999999999994</v>
      </c>
      <c r="Q302" s="224">
        <v>4.8340000000000001E-5</v>
      </c>
      <c r="R302" s="224">
        <f t="shared" si="53"/>
        <v>4.3506000000000005E-3</v>
      </c>
      <c r="S302" s="224">
        <v>1.75E-3</v>
      </c>
      <c r="T302" s="225">
        <f t="shared" si="54"/>
        <v>0.1575</v>
      </c>
      <c r="AR302" s="226" t="s">
        <v>106</v>
      </c>
      <c r="AT302" s="226" t="s">
        <v>104</v>
      </c>
      <c r="AU302" s="226" t="s">
        <v>107</v>
      </c>
      <c r="AY302" s="13" t="s">
        <v>102</v>
      </c>
      <c r="BE302" s="140">
        <f t="shared" si="55"/>
        <v>0</v>
      </c>
      <c r="BF302" s="140">
        <f t="shared" si="56"/>
        <v>0</v>
      </c>
      <c r="BG302" s="140">
        <f t="shared" si="57"/>
        <v>0</v>
      </c>
      <c r="BH302" s="140">
        <f t="shared" si="58"/>
        <v>0</v>
      </c>
      <c r="BI302" s="140">
        <f t="shared" si="59"/>
        <v>0</v>
      </c>
      <c r="BJ302" s="13" t="s">
        <v>107</v>
      </c>
      <c r="BK302" s="140">
        <f t="shared" si="60"/>
        <v>0</v>
      </c>
      <c r="BL302" s="13" t="s">
        <v>106</v>
      </c>
      <c r="BM302" s="226" t="s">
        <v>861</v>
      </c>
    </row>
    <row r="303" spans="2:65" s="1" customFormat="1" ht="24.25" customHeight="1" x14ac:dyDescent="0.25">
      <c r="B303" s="127"/>
      <c r="C303" s="217">
        <v>163</v>
      </c>
      <c r="D303" s="217" t="s">
        <v>104</v>
      </c>
      <c r="E303" s="218" t="s">
        <v>862</v>
      </c>
      <c r="F303" s="219" t="s">
        <v>863</v>
      </c>
      <c r="G303" s="220" t="s">
        <v>845</v>
      </c>
      <c r="H303" s="221">
        <v>300</v>
      </c>
      <c r="I303" s="222"/>
      <c r="J303" s="222">
        <f t="shared" si="51"/>
        <v>0</v>
      </c>
      <c r="K303" s="134"/>
      <c r="L303" s="25"/>
      <c r="M303" s="223" t="s">
        <v>1</v>
      </c>
      <c r="O303" s="224">
        <v>8.5550000000000001E-2</v>
      </c>
      <c r="P303" s="224">
        <f t="shared" si="52"/>
        <v>25.664999999999999</v>
      </c>
      <c r="Q303" s="224">
        <v>5.872E-5</v>
      </c>
      <c r="R303" s="224">
        <f t="shared" si="53"/>
        <v>1.7616E-2</v>
      </c>
      <c r="S303" s="224">
        <v>3.0100000000000001E-3</v>
      </c>
      <c r="T303" s="225">
        <f t="shared" si="54"/>
        <v>0.90300000000000002</v>
      </c>
      <c r="AR303" s="226" t="s">
        <v>106</v>
      </c>
      <c r="AT303" s="226" t="s">
        <v>104</v>
      </c>
      <c r="AU303" s="226" t="s">
        <v>107</v>
      </c>
      <c r="AY303" s="13" t="s">
        <v>102</v>
      </c>
      <c r="BE303" s="140">
        <f t="shared" si="55"/>
        <v>0</v>
      </c>
      <c r="BF303" s="140">
        <f t="shared" si="56"/>
        <v>0</v>
      </c>
      <c r="BG303" s="140">
        <f t="shared" si="57"/>
        <v>0</v>
      </c>
      <c r="BH303" s="140">
        <f t="shared" si="58"/>
        <v>0</v>
      </c>
      <c r="BI303" s="140">
        <f t="shared" si="59"/>
        <v>0</v>
      </c>
      <c r="BJ303" s="13" t="s">
        <v>107</v>
      </c>
      <c r="BK303" s="140">
        <f t="shared" si="60"/>
        <v>0</v>
      </c>
      <c r="BL303" s="13" t="s">
        <v>106</v>
      </c>
      <c r="BM303" s="226" t="s">
        <v>864</v>
      </c>
    </row>
    <row r="304" spans="2:65" s="1" customFormat="1" ht="24.25" customHeight="1" x14ac:dyDescent="0.25">
      <c r="B304" s="127"/>
      <c r="C304" s="217">
        <v>164</v>
      </c>
      <c r="D304" s="217" t="s">
        <v>104</v>
      </c>
      <c r="E304" s="218" t="s">
        <v>865</v>
      </c>
      <c r="F304" s="219" t="s">
        <v>866</v>
      </c>
      <c r="G304" s="220" t="s">
        <v>105</v>
      </c>
      <c r="H304" s="221">
        <v>6</v>
      </c>
      <c r="I304" s="222"/>
      <c r="J304" s="222">
        <f t="shared" si="51"/>
        <v>0</v>
      </c>
      <c r="K304" s="134"/>
      <c r="L304" s="25"/>
      <c r="M304" s="223" t="s">
        <v>1</v>
      </c>
      <c r="O304" s="224">
        <v>0.25</v>
      </c>
      <c r="P304" s="224">
        <f t="shared" si="52"/>
        <v>1.5</v>
      </c>
      <c r="Q304" s="224">
        <v>0</v>
      </c>
      <c r="R304" s="224">
        <f t="shared" si="53"/>
        <v>0</v>
      </c>
      <c r="S304" s="224">
        <v>2.4E-2</v>
      </c>
      <c r="T304" s="225">
        <f t="shared" si="54"/>
        <v>0.14400000000000002</v>
      </c>
      <c r="AR304" s="226" t="s">
        <v>106</v>
      </c>
      <c r="AT304" s="226" t="s">
        <v>104</v>
      </c>
      <c r="AU304" s="226" t="s">
        <v>107</v>
      </c>
      <c r="AY304" s="13" t="s">
        <v>102</v>
      </c>
      <c r="BE304" s="140">
        <f t="shared" si="55"/>
        <v>0</v>
      </c>
      <c r="BF304" s="140">
        <f t="shared" si="56"/>
        <v>0</v>
      </c>
      <c r="BG304" s="140">
        <f t="shared" si="57"/>
        <v>0</v>
      </c>
      <c r="BH304" s="140">
        <f t="shared" si="58"/>
        <v>0</v>
      </c>
      <c r="BI304" s="140">
        <f t="shared" si="59"/>
        <v>0</v>
      </c>
      <c r="BJ304" s="13" t="s">
        <v>107</v>
      </c>
      <c r="BK304" s="140">
        <f t="shared" si="60"/>
        <v>0</v>
      </c>
      <c r="BL304" s="13" t="s">
        <v>106</v>
      </c>
      <c r="BM304" s="226" t="s">
        <v>867</v>
      </c>
    </row>
    <row r="305" spans="2:65" s="1" customFormat="1" ht="21.75" customHeight="1" x14ac:dyDescent="0.25">
      <c r="B305" s="127"/>
      <c r="C305" s="217">
        <v>165</v>
      </c>
      <c r="D305" s="217" t="s">
        <v>104</v>
      </c>
      <c r="E305" s="218" t="s">
        <v>125</v>
      </c>
      <c r="F305" s="219" t="s">
        <v>126</v>
      </c>
      <c r="G305" s="220" t="s">
        <v>127</v>
      </c>
      <c r="H305" s="221">
        <v>15.244999999999999</v>
      </c>
      <c r="I305" s="222"/>
      <c r="J305" s="222">
        <f t="shared" si="51"/>
        <v>0</v>
      </c>
      <c r="K305" s="134"/>
      <c r="L305" s="25"/>
      <c r="M305" s="223" t="s">
        <v>1</v>
      </c>
      <c r="O305" s="224">
        <v>0.59799999999999998</v>
      </c>
      <c r="P305" s="224">
        <f t="shared" si="52"/>
        <v>9.1165099999999999</v>
      </c>
      <c r="Q305" s="224">
        <v>0</v>
      </c>
      <c r="R305" s="224">
        <f t="shared" si="53"/>
        <v>0</v>
      </c>
      <c r="S305" s="224">
        <v>0</v>
      </c>
      <c r="T305" s="225">
        <f t="shared" si="54"/>
        <v>0</v>
      </c>
      <c r="AR305" s="226" t="s">
        <v>106</v>
      </c>
      <c r="AT305" s="226" t="s">
        <v>104</v>
      </c>
      <c r="AU305" s="226" t="s">
        <v>107</v>
      </c>
      <c r="AY305" s="13" t="s">
        <v>102</v>
      </c>
      <c r="BE305" s="140">
        <f t="shared" si="55"/>
        <v>0</v>
      </c>
      <c r="BF305" s="140">
        <f t="shared" si="56"/>
        <v>0</v>
      </c>
      <c r="BG305" s="140">
        <f t="shared" si="57"/>
        <v>0</v>
      </c>
      <c r="BH305" s="140">
        <f t="shared" si="58"/>
        <v>0</v>
      </c>
      <c r="BI305" s="140">
        <f t="shared" si="59"/>
        <v>0</v>
      </c>
      <c r="BJ305" s="13" t="s">
        <v>107</v>
      </c>
      <c r="BK305" s="140">
        <f t="shared" si="60"/>
        <v>0</v>
      </c>
      <c r="BL305" s="13" t="s">
        <v>106</v>
      </c>
      <c r="BM305" s="226" t="s">
        <v>868</v>
      </c>
    </row>
    <row r="306" spans="2:65" s="1" customFormat="1" ht="24.25" customHeight="1" x14ac:dyDescent="0.25">
      <c r="B306" s="127"/>
      <c r="C306" s="217">
        <v>166</v>
      </c>
      <c r="D306" s="217" t="s">
        <v>104</v>
      </c>
      <c r="E306" s="218" t="s">
        <v>129</v>
      </c>
      <c r="F306" s="219" t="s">
        <v>130</v>
      </c>
      <c r="G306" s="220" t="s">
        <v>127</v>
      </c>
      <c r="H306" s="221">
        <v>365.88</v>
      </c>
      <c r="I306" s="222"/>
      <c r="J306" s="222">
        <f t="shared" si="51"/>
        <v>0</v>
      </c>
      <c r="K306" s="134"/>
      <c r="L306" s="25"/>
      <c r="M306" s="223" t="s">
        <v>1</v>
      </c>
      <c r="O306" s="224">
        <v>7.0000000000000001E-3</v>
      </c>
      <c r="P306" s="224">
        <f t="shared" si="52"/>
        <v>2.5611600000000001</v>
      </c>
      <c r="Q306" s="224">
        <v>0</v>
      </c>
      <c r="R306" s="224">
        <f t="shared" si="53"/>
        <v>0</v>
      </c>
      <c r="S306" s="224">
        <v>0</v>
      </c>
      <c r="T306" s="225">
        <f t="shared" si="54"/>
        <v>0</v>
      </c>
      <c r="AR306" s="226" t="s">
        <v>106</v>
      </c>
      <c r="AT306" s="226" t="s">
        <v>104</v>
      </c>
      <c r="AU306" s="226" t="s">
        <v>107</v>
      </c>
      <c r="AY306" s="13" t="s">
        <v>102</v>
      </c>
      <c r="BE306" s="140">
        <f t="shared" si="55"/>
        <v>0</v>
      </c>
      <c r="BF306" s="140">
        <f t="shared" si="56"/>
        <v>0</v>
      </c>
      <c r="BG306" s="140">
        <f t="shared" si="57"/>
        <v>0</v>
      </c>
      <c r="BH306" s="140">
        <f t="shared" si="58"/>
        <v>0</v>
      </c>
      <c r="BI306" s="140">
        <f t="shared" si="59"/>
        <v>0</v>
      </c>
      <c r="BJ306" s="13" t="s">
        <v>107</v>
      </c>
      <c r="BK306" s="140">
        <f t="shared" si="60"/>
        <v>0</v>
      </c>
      <c r="BL306" s="13" t="s">
        <v>106</v>
      </c>
      <c r="BM306" s="226" t="s">
        <v>869</v>
      </c>
    </row>
    <row r="307" spans="2:65" s="1" customFormat="1" ht="24.25" customHeight="1" x14ac:dyDescent="0.25">
      <c r="B307" s="127"/>
      <c r="C307" s="217">
        <v>167</v>
      </c>
      <c r="D307" s="217" t="s">
        <v>104</v>
      </c>
      <c r="E307" s="218" t="s">
        <v>870</v>
      </c>
      <c r="F307" s="219" t="s">
        <v>871</v>
      </c>
      <c r="G307" s="220" t="s">
        <v>127</v>
      </c>
      <c r="H307" s="221">
        <v>15.244999999999999</v>
      </c>
      <c r="I307" s="222"/>
      <c r="J307" s="222">
        <f t="shared" si="51"/>
        <v>0</v>
      </c>
      <c r="K307" s="134"/>
      <c r="L307" s="25"/>
      <c r="M307" s="223" t="s">
        <v>1</v>
      </c>
      <c r="O307" s="224">
        <v>0.89</v>
      </c>
      <c r="P307" s="224">
        <f t="shared" si="52"/>
        <v>13.568049999999999</v>
      </c>
      <c r="Q307" s="224">
        <v>0</v>
      </c>
      <c r="R307" s="224">
        <f t="shared" si="53"/>
        <v>0</v>
      </c>
      <c r="S307" s="224">
        <v>0</v>
      </c>
      <c r="T307" s="225">
        <f t="shared" si="54"/>
        <v>0</v>
      </c>
      <c r="AR307" s="226" t="s">
        <v>106</v>
      </c>
      <c r="AT307" s="226" t="s">
        <v>104</v>
      </c>
      <c r="AU307" s="226" t="s">
        <v>107</v>
      </c>
      <c r="AY307" s="13" t="s">
        <v>102</v>
      </c>
      <c r="BE307" s="140">
        <f t="shared" si="55"/>
        <v>0</v>
      </c>
      <c r="BF307" s="140">
        <f t="shared" si="56"/>
        <v>0</v>
      </c>
      <c r="BG307" s="140">
        <f t="shared" si="57"/>
        <v>0</v>
      </c>
      <c r="BH307" s="140">
        <f t="shared" si="58"/>
        <v>0</v>
      </c>
      <c r="BI307" s="140">
        <f t="shared" si="59"/>
        <v>0</v>
      </c>
      <c r="BJ307" s="13" t="s">
        <v>107</v>
      </c>
      <c r="BK307" s="140">
        <f t="shared" si="60"/>
        <v>0</v>
      </c>
      <c r="BL307" s="13" t="s">
        <v>106</v>
      </c>
      <c r="BM307" s="226" t="s">
        <v>872</v>
      </c>
    </row>
    <row r="308" spans="2:65" s="1" customFormat="1" ht="24.25" customHeight="1" x14ac:dyDescent="0.25">
      <c r="B308" s="127"/>
      <c r="C308" s="217">
        <v>168</v>
      </c>
      <c r="D308" s="217" t="s">
        <v>104</v>
      </c>
      <c r="E308" s="218" t="s">
        <v>873</v>
      </c>
      <c r="F308" s="219" t="s">
        <v>874</v>
      </c>
      <c r="G308" s="220" t="s">
        <v>127</v>
      </c>
      <c r="H308" s="221">
        <v>45.734999999999999</v>
      </c>
      <c r="I308" s="222"/>
      <c r="J308" s="222">
        <f t="shared" si="51"/>
        <v>0</v>
      </c>
      <c r="K308" s="134"/>
      <c r="L308" s="25"/>
      <c r="M308" s="223" t="s">
        <v>1</v>
      </c>
      <c r="O308" s="224">
        <v>0.1</v>
      </c>
      <c r="P308" s="224">
        <f t="shared" si="52"/>
        <v>4.5735000000000001</v>
      </c>
      <c r="Q308" s="224">
        <v>0</v>
      </c>
      <c r="R308" s="224">
        <f t="shared" si="53"/>
        <v>0</v>
      </c>
      <c r="S308" s="224">
        <v>0</v>
      </c>
      <c r="T308" s="225">
        <f t="shared" si="54"/>
        <v>0</v>
      </c>
      <c r="AR308" s="226" t="s">
        <v>106</v>
      </c>
      <c r="AT308" s="226" t="s">
        <v>104</v>
      </c>
      <c r="AU308" s="226" t="s">
        <v>107</v>
      </c>
      <c r="AY308" s="13" t="s">
        <v>102</v>
      </c>
      <c r="BE308" s="140">
        <f t="shared" si="55"/>
        <v>0</v>
      </c>
      <c r="BF308" s="140">
        <f t="shared" si="56"/>
        <v>0</v>
      </c>
      <c r="BG308" s="140">
        <f t="shared" si="57"/>
        <v>0</v>
      </c>
      <c r="BH308" s="140">
        <f t="shared" si="58"/>
        <v>0</v>
      </c>
      <c r="BI308" s="140">
        <f t="shared" si="59"/>
        <v>0</v>
      </c>
      <c r="BJ308" s="13" t="s">
        <v>107</v>
      </c>
      <c r="BK308" s="140">
        <f t="shared" si="60"/>
        <v>0</v>
      </c>
      <c r="BL308" s="13" t="s">
        <v>106</v>
      </c>
      <c r="BM308" s="226" t="s">
        <v>875</v>
      </c>
    </row>
    <row r="309" spans="2:65" s="1" customFormat="1" ht="24.25" customHeight="1" x14ac:dyDescent="0.25">
      <c r="B309" s="127"/>
      <c r="C309" s="217">
        <v>169</v>
      </c>
      <c r="D309" s="217" t="s">
        <v>104</v>
      </c>
      <c r="E309" s="218" t="s">
        <v>184</v>
      </c>
      <c r="F309" s="219" t="s">
        <v>876</v>
      </c>
      <c r="G309" s="220" t="s">
        <v>127</v>
      </c>
      <c r="H309" s="221">
        <v>15.244999999999999</v>
      </c>
      <c r="I309" s="222"/>
      <c r="J309" s="222">
        <f t="shared" si="51"/>
        <v>0</v>
      </c>
      <c r="K309" s="134"/>
      <c r="L309" s="25"/>
      <c r="M309" s="223" t="s">
        <v>1</v>
      </c>
      <c r="O309" s="224">
        <v>0</v>
      </c>
      <c r="P309" s="224">
        <f t="shared" si="52"/>
        <v>0</v>
      </c>
      <c r="Q309" s="224">
        <v>0</v>
      </c>
      <c r="R309" s="224">
        <f t="shared" si="53"/>
        <v>0</v>
      </c>
      <c r="S309" s="224">
        <v>0</v>
      </c>
      <c r="T309" s="225">
        <f t="shared" si="54"/>
        <v>0</v>
      </c>
      <c r="AR309" s="226" t="s">
        <v>106</v>
      </c>
      <c r="AT309" s="226" t="s">
        <v>104</v>
      </c>
      <c r="AU309" s="226" t="s">
        <v>107</v>
      </c>
      <c r="AY309" s="13" t="s">
        <v>102</v>
      </c>
      <c r="BE309" s="140">
        <f t="shared" si="55"/>
        <v>0</v>
      </c>
      <c r="BF309" s="140">
        <f t="shared" si="56"/>
        <v>0</v>
      </c>
      <c r="BG309" s="140">
        <f t="shared" si="57"/>
        <v>0</v>
      </c>
      <c r="BH309" s="140">
        <f t="shared" si="58"/>
        <v>0</v>
      </c>
      <c r="BI309" s="140">
        <f t="shared" si="59"/>
        <v>0</v>
      </c>
      <c r="BJ309" s="13" t="s">
        <v>107</v>
      </c>
      <c r="BK309" s="140">
        <f t="shared" si="60"/>
        <v>0</v>
      </c>
      <c r="BL309" s="13" t="s">
        <v>106</v>
      </c>
      <c r="BM309" s="226" t="s">
        <v>877</v>
      </c>
    </row>
    <row r="310" spans="2:65" s="205" customFormat="1" ht="22.95" customHeight="1" x14ac:dyDescent="0.3">
      <c r="B310" s="206"/>
      <c r="D310" s="207" t="s">
        <v>65</v>
      </c>
      <c r="E310" s="215" t="s">
        <v>158</v>
      </c>
      <c r="F310" s="215" t="s">
        <v>159</v>
      </c>
      <c r="J310" s="216">
        <f>BK310</f>
        <v>0</v>
      </c>
      <c r="L310" s="206"/>
      <c r="M310" s="210"/>
      <c r="P310" s="211">
        <f>P311</f>
        <v>3454.4400820000001</v>
      </c>
      <c r="R310" s="211">
        <f>R311</f>
        <v>0</v>
      </c>
      <c r="T310" s="212">
        <f>T311</f>
        <v>0</v>
      </c>
      <c r="AR310" s="207" t="s">
        <v>72</v>
      </c>
      <c r="AT310" s="213" t="s">
        <v>65</v>
      </c>
      <c r="AU310" s="213" t="s">
        <v>72</v>
      </c>
      <c r="AY310" s="207" t="s">
        <v>102</v>
      </c>
      <c r="BK310" s="214">
        <f>BK311</f>
        <v>0</v>
      </c>
    </row>
    <row r="311" spans="2:65" s="1" customFormat="1" ht="33" customHeight="1" x14ac:dyDescent="0.25">
      <c r="B311" s="127"/>
      <c r="C311" s="217">
        <v>170</v>
      </c>
      <c r="D311" s="217" t="s">
        <v>104</v>
      </c>
      <c r="E311" s="218" t="s">
        <v>878</v>
      </c>
      <c r="F311" s="219" t="s">
        <v>879</v>
      </c>
      <c r="G311" s="220" t="s">
        <v>127</v>
      </c>
      <c r="H311" s="221">
        <v>2679.9380000000001</v>
      </c>
      <c r="I311" s="222"/>
      <c r="J311" s="222">
        <f>ROUND(I311*H311,2)</f>
        <v>0</v>
      </c>
      <c r="K311" s="134"/>
      <c r="L311" s="25"/>
      <c r="M311" s="223" t="s">
        <v>1</v>
      </c>
      <c r="O311" s="224">
        <v>1.2889999999999999</v>
      </c>
      <c r="P311" s="224">
        <f>O311*H311</f>
        <v>3454.4400820000001</v>
      </c>
      <c r="Q311" s="224">
        <v>0</v>
      </c>
      <c r="R311" s="224">
        <f>Q311*H311</f>
        <v>0</v>
      </c>
      <c r="S311" s="224">
        <v>0</v>
      </c>
      <c r="T311" s="225">
        <f>S311*H311</f>
        <v>0</v>
      </c>
      <c r="AR311" s="226" t="s">
        <v>106</v>
      </c>
      <c r="AT311" s="226" t="s">
        <v>104</v>
      </c>
      <c r="AU311" s="226" t="s">
        <v>107</v>
      </c>
      <c r="AY311" s="13" t="s">
        <v>102</v>
      </c>
      <c r="BE311" s="140">
        <f>IF(N311="základná",J311,0)</f>
        <v>0</v>
      </c>
      <c r="BF311" s="140">
        <f>IF(N311="znížená",J311,0)</f>
        <v>0</v>
      </c>
      <c r="BG311" s="140">
        <f>IF(N311="zákl. prenesená",J311,0)</f>
        <v>0</v>
      </c>
      <c r="BH311" s="140">
        <f>IF(N311="zníž. prenesená",J311,0)</f>
        <v>0</v>
      </c>
      <c r="BI311" s="140">
        <f>IF(N311="nulová",J311,0)</f>
        <v>0</v>
      </c>
      <c r="BJ311" s="13" t="s">
        <v>107</v>
      </c>
      <c r="BK311" s="140">
        <f>ROUND(I311*H311,2)</f>
        <v>0</v>
      </c>
      <c r="BL311" s="13" t="s">
        <v>106</v>
      </c>
      <c r="BM311" s="226" t="s">
        <v>880</v>
      </c>
    </row>
    <row r="312" spans="2:65" s="205" customFormat="1" ht="25.95" customHeight="1" x14ac:dyDescent="0.35">
      <c r="B312" s="206"/>
      <c r="D312" s="207" t="s">
        <v>65</v>
      </c>
      <c r="E312" s="208" t="s">
        <v>133</v>
      </c>
      <c r="F312" s="208" t="s">
        <v>134</v>
      </c>
      <c r="J312" s="209">
        <f>BK312</f>
        <v>0</v>
      </c>
      <c r="L312" s="206"/>
      <c r="M312" s="210"/>
      <c r="P312" s="211">
        <f>P313+P347+P351+P355</f>
        <v>413.26949400000001</v>
      </c>
      <c r="R312" s="211">
        <f>R313+R347+R351+R355</f>
        <v>2.2686221259999995</v>
      </c>
      <c r="T312" s="212">
        <f>T313+T347+T351+T355</f>
        <v>0</v>
      </c>
      <c r="AR312" s="207" t="s">
        <v>107</v>
      </c>
      <c r="AT312" s="213" t="s">
        <v>65</v>
      </c>
      <c r="AU312" s="213" t="s">
        <v>66</v>
      </c>
      <c r="AY312" s="207" t="s">
        <v>102</v>
      </c>
      <c r="BK312" s="214">
        <f>BK313+BK347+BK351+BK355</f>
        <v>0</v>
      </c>
    </row>
    <row r="313" spans="2:65" s="205" customFormat="1" ht="22.95" customHeight="1" x14ac:dyDescent="0.3">
      <c r="B313" s="206"/>
      <c r="D313" s="207" t="s">
        <v>65</v>
      </c>
      <c r="E313" s="215" t="s">
        <v>881</v>
      </c>
      <c r="F313" s="215" t="s">
        <v>882</v>
      </c>
      <c r="J313" s="216">
        <f>BK313</f>
        <v>0</v>
      </c>
      <c r="L313" s="206"/>
      <c r="M313" s="210"/>
      <c r="P313" s="211">
        <f>SUM(P314:P346)</f>
        <v>325.73597000000001</v>
      </c>
      <c r="R313" s="211">
        <f>SUM(R314:R346)</f>
        <v>1.3591667199999995</v>
      </c>
      <c r="T313" s="212">
        <f>SUM(T314:T346)</f>
        <v>0</v>
      </c>
      <c r="AR313" s="207" t="s">
        <v>107</v>
      </c>
      <c r="AT313" s="213" t="s">
        <v>65</v>
      </c>
      <c r="AU313" s="213" t="s">
        <v>72</v>
      </c>
      <c r="AY313" s="207" t="s">
        <v>102</v>
      </c>
      <c r="BK313" s="214">
        <f>SUM(BK314:BK346)</f>
        <v>0</v>
      </c>
    </row>
    <row r="314" spans="2:65" s="1" customFormat="1" ht="33" customHeight="1" x14ac:dyDescent="0.25">
      <c r="B314" s="127"/>
      <c r="C314" s="217">
        <v>171</v>
      </c>
      <c r="D314" s="217" t="s">
        <v>104</v>
      </c>
      <c r="E314" s="218" t="s">
        <v>883</v>
      </c>
      <c r="F314" s="219" t="s">
        <v>884</v>
      </c>
      <c r="G314" s="220" t="s">
        <v>137</v>
      </c>
      <c r="H314" s="221">
        <v>19</v>
      </c>
      <c r="I314" s="222"/>
      <c r="J314" s="222">
        <f t="shared" ref="J314:J346" si="61">ROUND(I314*H314,2)</f>
        <v>0</v>
      </c>
      <c r="K314" s="134"/>
      <c r="L314" s="25"/>
      <c r="M314" s="223" t="s">
        <v>1</v>
      </c>
      <c r="O314" s="224">
        <v>0.61599000000000004</v>
      </c>
      <c r="P314" s="224">
        <f t="shared" ref="P314:P346" si="62">O314*H314</f>
        <v>11.703810000000001</v>
      </c>
      <c r="Q314" s="224">
        <v>4.6518599999999998E-3</v>
      </c>
      <c r="R314" s="224">
        <f t="shared" ref="R314:R346" si="63">Q314*H314</f>
        <v>8.8385339999999993E-2</v>
      </c>
      <c r="S314" s="224">
        <v>0</v>
      </c>
      <c r="T314" s="225">
        <f t="shared" ref="T314:T346" si="64">S314*H314</f>
        <v>0</v>
      </c>
      <c r="AR314" s="226" t="s">
        <v>124</v>
      </c>
      <c r="AT314" s="226" t="s">
        <v>104</v>
      </c>
      <c r="AU314" s="226" t="s">
        <v>107</v>
      </c>
      <c r="AY314" s="13" t="s">
        <v>102</v>
      </c>
      <c r="BE314" s="140">
        <f t="shared" ref="BE314:BE346" si="65">IF(N314="základná",J314,0)</f>
        <v>0</v>
      </c>
      <c r="BF314" s="140">
        <f t="shared" ref="BF314:BF346" si="66">IF(N314="znížená",J314,0)</f>
        <v>0</v>
      </c>
      <c r="BG314" s="140">
        <f t="shared" ref="BG314:BG346" si="67">IF(N314="zákl. prenesená",J314,0)</f>
        <v>0</v>
      </c>
      <c r="BH314" s="140">
        <f t="shared" ref="BH314:BH346" si="68">IF(N314="zníž. prenesená",J314,0)</f>
        <v>0</v>
      </c>
      <c r="BI314" s="140">
        <f t="shared" ref="BI314:BI346" si="69">IF(N314="nulová",J314,0)</f>
        <v>0</v>
      </c>
      <c r="BJ314" s="13" t="s">
        <v>107</v>
      </c>
      <c r="BK314" s="140">
        <f t="shared" ref="BK314:BK346" si="70">ROUND(I314*H314,2)</f>
        <v>0</v>
      </c>
      <c r="BL314" s="13" t="s">
        <v>124</v>
      </c>
      <c r="BM314" s="226" t="s">
        <v>885</v>
      </c>
    </row>
    <row r="315" spans="2:65" s="1" customFormat="1" ht="33" customHeight="1" x14ac:dyDescent="0.25">
      <c r="B315" s="127"/>
      <c r="C315" s="217">
        <v>172</v>
      </c>
      <c r="D315" s="217" t="s">
        <v>104</v>
      </c>
      <c r="E315" s="218" t="s">
        <v>886</v>
      </c>
      <c r="F315" s="219" t="s">
        <v>887</v>
      </c>
      <c r="G315" s="220" t="s">
        <v>137</v>
      </c>
      <c r="H315" s="221">
        <v>1</v>
      </c>
      <c r="I315" s="222"/>
      <c r="J315" s="222">
        <f t="shared" si="61"/>
        <v>0</v>
      </c>
      <c r="K315" s="134"/>
      <c r="L315" s="25"/>
      <c r="M315" s="223" t="s">
        <v>1</v>
      </c>
      <c r="O315" s="224">
        <v>0.71440999999999999</v>
      </c>
      <c r="P315" s="224">
        <f t="shared" si="62"/>
        <v>0.71440999999999999</v>
      </c>
      <c r="Q315" s="224">
        <v>6.5930499999999996E-3</v>
      </c>
      <c r="R315" s="224">
        <f t="shared" si="63"/>
        <v>6.5930499999999996E-3</v>
      </c>
      <c r="S315" s="224">
        <v>0</v>
      </c>
      <c r="T315" s="225">
        <f t="shared" si="64"/>
        <v>0</v>
      </c>
      <c r="AR315" s="226" t="s">
        <v>124</v>
      </c>
      <c r="AT315" s="226" t="s">
        <v>104</v>
      </c>
      <c r="AU315" s="226" t="s">
        <v>107</v>
      </c>
      <c r="AY315" s="13" t="s">
        <v>102</v>
      </c>
      <c r="BE315" s="140">
        <f t="shared" si="65"/>
        <v>0</v>
      </c>
      <c r="BF315" s="140">
        <f t="shared" si="66"/>
        <v>0</v>
      </c>
      <c r="BG315" s="140">
        <f t="shared" si="67"/>
        <v>0</v>
      </c>
      <c r="BH315" s="140">
        <f t="shared" si="68"/>
        <v>0</v>
      </c>
      <c r="BI315" s="140">
        <f t="shared" si="69"/>
        <v>0</v>
      </c>
      <c r="BJ315" s="13" t="s">
        <v>107</v>
      </c>
      <c r="BK315" s="140">
        <f t="shared" si="70"/>
        <v>0</v>
      </c>
      <c r="BL315" s="13" t="s">
        <v>124</v>
      </c>
      <c r="BM315" s="226" t="s">
        <v>888</v>
      </c>
    </row>
    <row r="316" spans="2:65" s="1" customFormat="1" ht="24.25" customHeight="1" x14ac:dyDescent="0.25">
      <c r="B316" s="127"/>
      <c r="C316" s="217">
        <v>173</v>
      </c>
      <c r="D316" s="217" t="s">
        <v>104</v>
      </c>
      <c r="E316" s="218" t="s">
        <v>889</v>
      </c>
      <c r="F316" s="219" t="s">
        <v>890</v>
      </c>
      <c r="G316" s="220" t="s">
        <v>105</v>
      </c>
      <c r="H316" s="221">
        <v>40</v>
      </c>
      <c r="I316" s="222"/>
      <c r="J316" s="222">
        <f t="shared" si="61"/>
        <v>0</v>
      </c>
      <c r="K316" s="134"/>
      <c r="L316" s="25"/>
      <c r="M316" s="223" t="s">
        <v>1</v>
      </c>
      <c r="O316" s="224">
        <v>2.7539999999999999E-2</v>
      </c>
      <c r="P316" s="224">
        <f t="shared" si="62"/>
        <v>1.1015999999999999</v>
      </c>
      <c r="Q316" s="224">
        <v>1E-4</v>
      </c>
      <c r="R316" s="224">
        <f t="shared" si="63"/>
        <v>4.0000000000000001E-3</v>
      </c>
      <c r="S316" s="224">
        <v>0</v>
      </c>
      <c r="T316" s="225">
        <f t="shared" si="64"/>
        <v>0</v>
      </c>
      <c r="AR316" s="226" t="s">
        <v>124</v>
      </c>
      <c r="AT316" s="226" t="s">
        <v>104</v>
      </c>
      <c r="AU316" s="226" t="s">
        <v>107</v>
      </c>
      <c r="AY316" s="13" t="s">
        <v>102</v>
      </c>
      <c r="BE316" s="140">
        <f t="shared" si="65"/>
        <v>0</v>
      </c>
      <c r="BF316" s="140">
        <f t="shared" si="66"/>
        <v>0</v>
      </c>
      <c r="BG316" s="140">
        <f t="shared" si="67"/>
        <v>0</v>
      </c>
      <c r="BH316" s="140">
        <f t="shared" si="68"/>
        <v>0</v>
      </c>
      <c r="BI316" s="140">
        <f t="shared" si="69"/>
        <v>0</v>
      </c>
      <c r="BJ316" s="13" t="s">
        <v>107</v>
      </c>
      <c r="BK316" s="140">
        <f t="shared" si="70"/>
        <v>0</v>
      </c>
      <c r="BL316" s="13" t="s">
        <v>124</v>
      </c>
      <c r="BM316" s="226" t="s">
        <v>891</v>
      </c>
    </row>
    <row r="317" spans="2:65" s="1" customFormat="1" ht="16.5" customHeight="1" x14ac:dyDescent="0.25">
      <c r="B317" s="127"/>
      <c r="C317" s="227">
        <v>174</v>
      </c>
      <c r="D317" s="227" t="s">
        <v>143</v>
      </c>
      <c r="E317" s="228" t="s">
        <v>892</v>
      </c>
      <c r="F317" s="229" t="s">
        <v>893</v>
      </c>
      <c r="G317" s="230" t="s">
        <v>105</v>
      </c>
      <c r="H317" s="231">
        <v>2</v>
      </c>
      <c r="I317" s="232"/>
      <c r="J317" s="232">
        <f t="shared" si="61"/>
        <v>0</v>
      </c>
      <c r="K317" s="233"/>
      <c r="L317" s="234"/>
      <c r="M317" s="235" t="s">
        <v>1</v>
      </c>
      <c r="O317" s="224">
        <v>0</v>
      </c>
      <c r="P317" s="224">
        <f t="shared" si="62"/>
        <v>0</v>
      </c>
      <c r="Q317" s="224">
        <v>3.2000000000000003E-4</v>
      </c>
      <c r="R317" s="224">
        <f t="shared" si="63"/>
        <v>6.4000000000000005E-4</v>
      </c>
      <c r="S317" s="224">
        <v>0</v>
      </c>
      <c r="T317" s="225">
        <f t="shared" si="64"/>
        <v>0</v>
      </c>
      <c r="AR317" s="226" t="s">
        <v>463</v>
      </c>
      <c r="AT317" s="226" t="s">
        <v>143</v>
      </c>
      <c r="AU317" s="226" t="s">
        <v>107</v>
      </c>
      <c r="AY317" s="13" t="s">
        <v>102</v>
      </c>
      <c r="BE317" s="140">
        <f t="shared" si="65"/>
        <v>0</v>
      </c>
      <c r="BF317" s="140">
        <f t="shared" si="66"/>
        <v>0</v>
      </c>
      <c r="BG317" s="140">
        <f t="shared" si="67"/>
        <v>0</v>
      </c>
      <c r="BH317" s="140">
        <f t="shared" si="68"/>
        <v>0</v>
      </c>
      <c r="BI317" s="140">
        <f t="shared" si="69"/>
        <v>0</v>
      </c>
      <c r="BJ317" s="13" t="s">
        <v>107</v>
      </c>
      <c r="BK317" s="140">
        <f t="shared" si="70"/>
        <v>0</v>
      </c>
      <c r="BL317" s="13" t="s">
        <v>124</v>
      </c>
      <c r="BM317" s="226" t="s">
        <v>894</v>
      </c>
    </row>
    <row r="318" spans="2:65" s="1" customFormat="1" ht="16.5" customHeight="1" x14ac:dyDescent="0.25">
      <c r="B318" s="127"/>
      <c r="C318" s="227">
        <v>175</v>
      </c>
      <c r="D318" s="227" t="s">
        <v>143</v>
      </c>
      <c r="E318" s="228" t="s">
        <v>895</v>
      </c>
      <c r="F318" s="229" t="s">
        <v>896</v>
      </c>
      <c r="G318" s="230" t="s">
        <v>105</v>
      </c>
      <c r="H318" s="231">
        <v>38</v>
      </c>
      <c r="I318" s="232"/>
      <c r="J318" s="232">
        <f t="shared" si="61"/>
        <v>0</v>
      </c>
      <c r="K318" s="233"/>
      <c r="L318" s="234"/>
      <c r="M318" s="235" t="s">
        <v>1</v>
      </c>
      <c r="O318" s="224">
        <v>0</v>
      </c>
      <c r="P318" s="224">
        <f t="shared" si="62"/>
        <v>0</v>
      </c>
      <c r="Q318" s="224">
        <v>2.0000000000000001E-4</v>
      </c>
      <c r="R318" s="224">
        <f t="shared" si="63"/>
        <v>7.6E-3</v>
      </c>
      <c r="S318" s="224">
        <v>0</v>
      </c>
      <c r="T318" s="225">
        <f t="shared" si="64"/>
        <v>0</v>
      </c>
      <c r="AR318" s="226" t="s">
        <v>463</v>
      </c>
      <c r="AT318" s="226" t="s">
        <v>143</v>
      </c>
      <c r="AU318" s="226" t="s">
        <v>107</v>
      </c>
      <c r="AY318" s="13" t="s">
        <v>102</v>
      </c>
      <c r="BE318" s="140">
        <f t="shared" si="65"/>
        <v>0</v>
      </c>
      <c r="BF318" s="140">
        <f t="shared" si="66"/>
        <v>0</v>
      </c>
      <c r="BG318" s="140">
        <f t="shared" si="67"/>
        <v>0</v>
      </c>
      <c r="BH318" s="140">
        <f t="shared" si="68"/>
        <v>0</v>
      </c>
      <c r="BI318" s="140">
        <f t="shared" si="69"/>
        <v>0</v>
      </c>
      <c r="BJ318" s="13" t="s">
        <v>107</v>
      </c>
      <c r="BK318" s="140">
        <f t="shared" si="70"/>
        <v>0</v>
      </c>
      <c r="BL318" s="13" t="s">
        <v>124</v>
      </c>
      <c r="BM318" s="226" t="s">
        <v>897</v>
      </c>
    </row>
    <row r="319" spans="2:65" s="1" customFormat="1" ht="33" customHeight="1" x14ac:dyDescent="0.25">
      <c r="B319" s="127"/>
      <c r="C319" s="217">
        <v>176</v>
      </c>
      <c r="D319" s="217" t="s">
        <v>104</v>
      </c>
      <c r="E319" s="218" t="s">
        <v>898</v>
      </c>
      <c r="F319" s="219" t="s">
        <v>899</v>
      </c>
      <c r="G319" s="220" t="s">
        <v>105</v>
      </c>
      <c r="H319" s="221">
        <v>19</v>
      </c>
      <c r="I319" s="222"/>
      <c r="J319" s="222">
        <f t="shared" si="61"/>
        <v>0</v>
      </c>
      <c r="K319" s="134"/>
      <c r="L319" s="25"/>
      <c r="M319" s="223" t="s">
        <v>1</v>
      </c>
      <c r="O319" s="224">
        <v>8.4000000000000005E-2</v>
      </c>
      <c r="P319" s="224">
        <f t="shared" si="62"/>
        <v>1.5960000000000001</v>
      </c>
      <c r="Q319" s="224">
        <v>0</v>
      </c>
      <c r="R319" s="224">
        <f t="shared" si="63"/>
        <v>0</v>
      </c>
      <c r="S319" s="224">
        <v>0</v>
      </c>
      <c r="T319" s="225">
        <f t="shared" si="64"/>
        <v>0</v>
      </c>
      <c r="AR319" s="226" t="s">
        <v>124</v>
      </c>
      <c r="AT319" s="226" t="s">
        <v>104</v>
      </c>
      <c r="AU319" s="226" t="s">
        <v>107</v>
      </c>
      <c r="AY319" s="13" t="s">
        <v>102</v>
      </c>
      <c r="BE319" s="140">
        <f t="shared" si="65"/>
        <v>0</v>
      </c>
      <c r="BF319" s="140">
        <f t="shared" si="66"/>
        <v>0</v>
      </c>
      <c r="BG319" s="140">
        <f t="shared" si="67"/>
        <v>0</v>
      </c>
      <c r="BH319" s="140">
        <f t="shared" si="68"/>
        <v>0</v>
      </c>
      <c r="BI319" s="140">
        <f t="shared" si="69"/>
        <v>0</v>
      </c>
      <c r="BJ319" s="13" t="s">
        <v>107</v>
      </c>
      <c r="BK319" s="140">
        <f t="shared" si="70"/>
        <v>0</v>
      </c>
      <c r="BL319" s="13" t="s">
        <v>124</v>
      </c>
      <c r="BM319" s="226" t="s">
        <v>900</v>
      </c>
    </row>
    <row r="320" spans="2:65" s="1" customFormat="1" ht="24.25" customHeight="1" x14ac:dyDescent="0.25">
      <c r="B320" s="127"/>
      <c r="C320" s="217">
        <v>177</v>
      </c>
      <c r="D320" s="217" t="s">
        <v>104</v>
      </c>
      <c r="E320" s="218" t="s">
        <v>901</v>
      </c>
      <c r="F320" s="219" t="s">
        <v>902</v>
      </c>
      <c r="G320" s="220" t="s">
        <v>105</v>
      </c>
      <c r="H320" s="221">
        <v>133</v>
      </c>
      <c r="I320" s="222"/>
      <c r="J320" s="222">
        <f t="shared" si="61"/>
        <v>0</v>
      </c>
      <c r="K320" s="134"/>
      <c r="L320" s="25"/>
      <c r="M320" s="223" t="s">
        <v>1</v>
      </c>
      <c r="O320" s="224">
        <v>1.31131</v>
      </c>
      <c r="P320" s="224">
        <f t="shared" si="62"/>
        <v>174.40422999999998</v>
      </c>
      <c r="Q320" s="224">
        <v>6.0156999999999997E-3</v>
      </c>
      <c r="R320" s="224">
        <f t="shared" si="63"/>
        <v>0.80008809999999997</v>
      </c>
      <c r="S320" s="224">
        <v>0</v>
      </c>
      <c r="T320" s="225">
        <f t="shared" si="64"/>
        <v>0</v>
      </c>
      <c r="AR320" s="226" t="s">
        <v>124</v>
      </c>
      <c r="AT320" s="226" t="s">
        <v>104</v>
      </c>
      <c r="AU320" s="226" t="s">
        <v>107</v>
      </c>
      <c r="AY320" s="13" t="s">
        <v>102</v>
      </c>
      <c r="BE320" s="140">
        <f t="shared" si="65"/>
        <v>0</v>
      </c>
      <c r="BF320" s="140">
        <f t="shared" si="66"/>
        <v>0</v>
      </c>
      <c r="BG320" s="140">
        <f t="shared" si="67"/>
        <v>0</v>
      </c>
      <c r="BH320" s="140">
        <f t="shared" si="68"/>
        <v>0</v>
      </c>
      <c r="BI320" s="140">
        <f t="shared" si="69"/>
        <v>0</v>
      </c>
      <c r="BJ320" s="13" t="s">
        <v>107</v>
      </c>
      <c r="BK320" s="140">
        <f t="shared" si="70"/>
        <v>0</v>
      </c>
      <c r="BL320" s="13" t="s">
        <v>124</v>
      </c>
      <c r="BM320" s="226" t="s">
        <v>903</v>
      </c>
    </row>
    <row r="321" spans="2:65" s="1" customFormat="1" ht="16.5" customHeight="1" x14ac:dyDescent="0.25">
      <c r="B321" s="127"/>
      <c r="C321" s="227">
        <v>178</v>
      </c>
      <c r="D321" s="227" t="s">
        <v>143</v>
      </c>
      <c r="E321" s="228" t="s">
        <v>904</v>
      </c>
      <c r="F321" s="229" t="s">
        <v>905</v>
      </c>
      <c r="G321" s="230" t="s">
        <v>105</v>
      </c>
      <c r="H321" s="231">
        <v>19</v>
      </c>
      <c r="I321" s="232"/>
      <c r="J321" s="232">
        <f t="shared" si="61"/>
        <v>0</v>
      </c>
      <c r="K321" s="233"/>
      <c r="L321" s="234"/>
      <c r="M321" s="235" t="s">
        <v>1</v>
      </c>
      <c r="O321" s="224">
        <v>0</v>
      </c>
      <c r="P321" s="224">
        <f t="shared" si="62"/>
        <v>0</v>
      </c>
      <c r="Q321" s="224">
        <v>5.5999999999999995E-4</v>
      </c>
      <c r="R321" s="224">
        <f t="shared" si="63"/>
        <v>1.0639999999999998E-2</v>
      </c>
      <c r="S321" s="224">
        <v>0</v>
      </c>
      <c r="T321" s="225">
        <f t="shared" si="64"/>
        <v>0</v>
      </c>
      <c r="AR321" s="226" t="s">
        <v>463</v>
      </c>
      <c r="AT321" s="226" t="s">
        <v>143</v>
      </c>
      <c r="AU321" s="226" t="s">
        <v>107</v>
      </c>
      <c r="AY321" s="13" t="s">
        <v>102</v>
      </c>
      <c r="BE321" s="140">
        <f t="shared" si="65"/>
        <v>0</v>
      </c>
      <c r="BF321" s="140">
        <f t="shared" si="66"/>
        <v>0</v>
      </c>
      <c r="BG321" s="140">
        <f t="shared" si="67"/>
        <v>0</v>
      </c>
      <c r="BH321" s="140">
        <f t="shared" si="68"/>
        <v>0</v>
      </c>
      <c r="BI321" s="140">
        <f t="shared" si="69"/>
        <v>0</v>
      </c>
      <c r="BJ321" s="13" t="s">
        <v>107</v>
      </c>
      <c r="BK321" s="140">
        <f t="shared" si="70"/>
        <v>0</v>
      </c>
      <c r="BL321" s="13" t="s">
        <v>124</v>
      </c>
      <c r="BM321" s="226" t="s">
        <v>906</v>
      </c>
    </row>
    <row r="322" spans="2:65" s="1" customFormat="1" ht="16.5" customHeight="1" x14ac:dyDescent="0.25">
      <c r="B322" s="127"/>
      <c r="C322" s="227">
        <v>179</v>
      </c>
      <c r="D322" s="227" t="s">
        <v>143</v>
      </c>
      <c r="E322" s="228" t="s">
        <v>907</v>
      </c>
      <c r="F322" s="229" t="s">
        <v>908</v>
      </c>
      <c r="G322" s="230" t="s">
        <v>105</v>
      </c>
      <c r="H322" s="231">
        <v>114</v>
      </c>
      <c r="I322" s="232"/>
      <c r="J322" s="232">
        <f t="shared" si="61"/>
        <v>0</v>
      </c>
      <c r="K322" s="233"/>
      <c r="L322" s="234"/>
      <c r="M322" s="235" t="s">
        <v>1</v>
      </c>
      <c r="O322" s="224">
        <v>0</v>
      </c>
      <c r="P322" s="224">
        <f t="shared" si="62"/>
        <v>0</v>
      </c>
      <c r="Q322" s="224">
        <v>4.4000000000000002E-4</v>
      </c>
      <c r="R322" s="224">
        <f t="shared" si="63"/>
        <v>5.0160000000000003E-2</v>
      </c>
      <c r="S322" s="224">
        <v>0</v>
      </c>
      <c r="T322" s="225">
        <f t="shared" si="64"/>
        <v>0</v>
      </c>
      <c r="AR322" s="226" t="s">
        <v>463</v>
      </c>
      <c r="AT322" s="226" t="s">
        <v>143</v>
      </c>
      <c r="AU322" s="226" t="s">
        <v>107</v>
      </c>
      <c r="AY322" s="13" t="s">
        <v>102</v>
      </c>
      <c r="BE322" s="140">
        <f t="shared" si="65"/>
        <v>0</v>
      </c>
      <c r="BF322" s="140">
        <f t="shared" si="66"/>
        <v>0</v>
      </c>
      <c r="BG322" s="140">
        <f t="shared" si="67"/>
        <v>0</v>
      </c>
      <c r="BH322" s="140">
        <f t="shared" si="68"/>
        <v>0</v>
      </c>
      <c r="BI322" s="140">
        <f t="shared" si="69"/>
        <v>0</v>
      </c>
      <c r="BJ322" s="13" t="s">
        <v>107</v>
      </c>
      <c r="BK322" s="140">
        <f t="shared" si="70"/>
        <v>0</v>
      </c>
      <c r="BL322" s="13" t="s">
        <v>124</v>
      </c>
      <c r="BM322" s="226" t="s">
        <v>909</v>
      </c>
    </row>
    <row r="323" spans="2:65" s="1" customFormat="1" ht="24.25" customHeight="1" x14ac:dyDescent="0.25">
      <c r="B323" s="127"/>
      <c r="C323" s="217">
        <v>180</v>
      </c>
      <c r="D323" s="217" t="s">
        <v>104</v>
      </c>
      <c r="E323" s="218" t="s">
        <v>910</v>
      </c>
      <c r="F323" s="219" t="s">
        <v>911</v>
      </c>
      <c r="G323" s="220" t="s">
        <v>105</v>
      </c>
      <c r="H323" s="221">
        <v>6</v>
      </c>
      <c r="I323" s="222"/>
      <c r="J323" s="222">
        <f t="shared" si="61"/>
        <v>0</v>
      </c>
      <c r="K323" s="134"/>
      <c r="L323" s="25"/>
      <c r="M323" s="223" t="s">
        <v>1</v>
      </c>
      <c r="O323" s="224">
        <v>1.7913399999999999</v>
      </c>
      <c r="P323" s="224">
        <f t="shared" si="62"/>
        <v>10.74804</v>
      </c>
      <c r="Q323" s="224">
        <v>8.6272999999999992E-3</v>
      </c>
      <c r="R323" s="224">
        <f t="shared" si="63"/>
        <v>5.1763799999999999E-2</v>
      </c>
      <c r="S323" s="224">
        <v>0</v>
      </c>
      <c r="T323" s="225">
        <f t="shared" si="64"/>
        <v>0</v>
      </c>
      <c r="AR323" s="226" t="s">
        <v>124</v>
      </c>
      <c r="AT323" s="226" t="s">
        <v>104</v>
      </c>
      <c r="AU323" s="226" t="s">
        <v>107</v>
      </c>
      <c r="AY323" s="13" t="s">
        <v>102</v>
      </c>
      <c r="BE323" s="140">
        <f t="shared" si="65"/>
        <v>0</v>
      </c>
      <c r="BF323" s="140">
        <f t="shared" si="66"/>
        <v>0</v>
      </c>
      <c r="BG323" s="140">
        <f t="shared" si="67"/>
        <v>0</v>
      </c>
      <c r="BH323" s="140">
        <f t="shared" si="68"/>
        <v>0</v>
      </c>
      <c r="BI323" s="140">
        <f t="shared" si="69"/>
        <v>0</v>
      </c>
      <c r="BJ323" s="13" t="s">
        <v>107</v>
      </c>
      <c r="BK323" s="140">
        <f t="shared" si="70"/>
        <v>0</v>
      </c>
      <c r="BL323" s="13" t="s">
        <v>124</v>
      </c>
      <c r="BM323" s="226" t="s">
        <v>912</v>
      </c>
    </row>
    <row r="324" spans="2:65" s="1" customFormat="1" ht="16.5" customHeight="1" x14ac:dyDescent="0.25">
      <c r="B324" s="127"/>
      <c r="C324" s="227">
        <v>181</v>
      </c>
      <c r="D324" s="227" t="s">
        <v>143</v>
      </c>
      <c r="E324" s="228" t="s">
        <v>913</v>
      </c>
      <c r="F324" s="229" t="s">
        <v>914</v>
      </c>
      <c r="G324" s="230" t="s">
        <v>105</v>
      </c>
      <c r="H324" s="231">
        <v>5</v>
      </c>
      <c r="I324" s="232"/>
      <c r="J324" s="232">
        <f t="shared" si="61"/>
        <v>0</v>
      </c>
      <c r="K324" s="233"/>
      <c r="L324" s="234"/>
      <c r="M324" s="235" t="s">
        <v>1</v>
      </c>
      <c r="O324" s="224">
        <v>0</v>
      </c>
      <c r="P324" s="224">
        <f t="shared" si="62"/>
        <v>0</v>
      </c>
      <c r="Q324" s="224">
        <v>5.8E-4</v>
      </c>
      <c r="R324" s="224">
        <f t="shared" si="63"/>
        <v>2.8999999999999998E-3</v>
      </c>
      <c r="S324" s="224">
        <v>0</v>
      </c>
      <c r="T324" s="225">
        <f t="shared" si="64"/>
        <v>0</v>
      </c>
      <c r="AR324" s="226" t="s">
        <v>463</v>
      </c>
      <c r="AT324" s="226" t="s">
        <v>143</v>
      </c>
      <c r="AU324" s="226" t="s">
        <v>107</v>
      </c>
      <c r="AY324" s="13" t="s">
        <v>102</v>
      </c>
      <c r="BE324" s="140">
        <f t="shared" si="65"/>
        <v>0</v>
      </c>
      <c r="BF324" s="140">
        <f t="shared" si="66"/>
        <v>0</v>
      </c>
      <c r="BG324" s="140">
        <f t="shared" si="67"/>
        <v>0</v>
      </c>
      <c r="BH324" s="140">
        <f t="shared" si="68"/>
        <v>0</v>
      </c>
      <c r="BI324" s="140">
        <f t="shared" si="69"/>
        <v>0</v>
      </c>
      <c r="BJ324" s="13" t="s">
        <v>107</v>
      </c>
      <c r="BK324" s="140">
        <f t="shared" si="70"/>
        <v>0</v>
      </c>
      <c r="BL324" s="13" t="s">
        <v>124</v>
      </c>
      <c r="BM324" s="226" t="s">
        <v>915</v>
      </c>
    </row>
    <row r="325" spans="2:65" s="1" customFormat="1" ht="16.5" customHeight="1" x14ac:dyDescent="0.25">
      <c r="B325" s="127"/>
      <c r="C325" s="227">
        <v>182</v>
      </c>
      <c r="D325" s="227" t="s">
        <v>143</v>
      </c>
      <c r="E325" s="228" t="s">
        <v>916</v>
      </c>
      <c r="F325" s="229" t="s">
        <v>917</v>
      </c>
      <c r="G325" s="230" t="s">
        <v>105</v>
      </c>
      <c r="H325" s="231">
        <v>1</v>
      </c>
      <c r="I325" s="232"/>
      <c r="J325" s="232">
        <f t="shared" si="61"/>
        <v>0</v>
      </c>
      <c r="K325" s="233"/>
      <c r="L325" s="234"/>
      <c r="M325" s="235" t="s">
        <v>1</v>
      </c>
      <c r="O325" s="224">
        <v>0</v>
      </c>
      <c r="P325" s="224">
        <f t="shared" si="62"/>
        <v>0</v>
      </c>
      <c r="Q325" s="224">
        <v>1.01E-3</v>
      </c>
      <c r="R325" s="224">
        <f t="shared" si="63"/>
        <v>1.01E-3</v>
      </c>
      <c r="S325" s="224">
        <v>0</v>
      </c>
      <c r="T325" s="225">
        <f t="shared" si="64"/>
        <v>0</v>
      </c>
      <c r="AR325" s="226" t="s">
        <v>463</v>
      </c>
      <c r="AT325" s="226" t="s">
        <v>143</v>
      </c>
      <c r="AU325" s="226" t="s">
        <v>107</v>
      </c>
      <c r="AY325" s="13" t="s">
        <v>102</v>
      </c>
      <c r="BE325" s="140">
        <f t="shared" si="65"/>
        <v>0</v>
      </c>
      <c r="BF325" s="140">
        <f t="shared" si="66"/>
        <v>0</v>
      </c>
      <c r="BG325" s="140">
        <f t="shared" si="67"/>
        <v>0</v>
      </c>
      <c r="BH325" s="140">
        <f t="shared" si="68"/>
        <v>0</v>
      </c>
      <c r="BI325" s="140">
        <f t="shared" si="69"/>
        <v>0</v>
      </c>
      <c r="BJ325" s="13" t="s">
        <v>107</v>
      </c>
      <c r="BK325" s="140">
        <f t="shared" si="70"/>
        <v>0</v>
      </c>
      <c r="BL325" s="13" t="s">
        <v>124</v>
      </c>
      <c r="BM325" s="226" t="s">
        <v>918</v>
      </c>
    </row>
    <row r="326" spans="2:65" s="1" customFormat="1" ht="24.25" customHeight="1" x14ac:dyDescent="0.25">
      <c r="B326" s="127"/>
      <c r="C326" s="217">
        <v>183</v>
      </c>
      <c r="D326" s="217" t="s">
        <v>104</v>
      </c>
      <c r="E326" s="218" t="s">
        <v>919</v>
      </c>
      <c r="F326" s="219" t="s">
        <v>920</v>
      </c>
      <c r="G326" s="220" t="s">
        <v>105</v>
      </c>
      <c r="H326" s="221">
        <v>114</v>
      </c>
      <c r="I326" s="222"/>
      <c r="J326" s="222">
        <f t="shared" si="61"/>
        <v>0</v>
      </c>
      <c r="K326" s="134"/>
      <c r="L326" s="25"/>
      <c r="M326" s="223" t="s">
        <v>1</v>
      </c>
      <c r="O326" s="224">
        <v>0.78435999999999995</v>
      </c>
      <c r="P326" s="224">
        <f t="shared" si="62"/>
        <v>89.41704</v>
      </c>
      <c r="Q326" s="224">
        <v>1.1839999999999999E-3</v>
      </c>
      <c r="R326" s="224">
        <f t="shared" si="63"/>
        <v>0.13497599999999998</v>
      </c>
      <c r="S326" s="224">
        <v>0</v>
      </c>
      <c r="T326" s="225">
        <f t="shared" si="64"/>
        <v>0</v>
      </c>
      <c r="AR326" s="226" t="s">
        <v>124</v>
      </c>
      <c r="AT326" s="226" t="s">
        <v>104</v>
      </c>
      <c r="AU326" s="226" t="s">
        <v>107</v>
      </c>
      <c r="AY326" s="13" t="s">
        <v>102</v>
      </c>
      <c r="BE326" s="140">
        <f t="shared" si="65"/>
        <v>0</v>
      </c>
      <c r="BF326" s="140">
        <f t="shared" si="66"/>
        <v>0</v>
      </c>
      <c r="BG326" s="140">
        <f t="shared" si="67"/>
        <v>0</v>
      </c>
      <c r="BH326" s="140">
        <f t="shared" si="68"/>
        <v>0</v>
      </c>
      <c r="BI326" s="140">
        <f t="shared" si="69"/>
        <v>0</v>
      </c>
      <c r="BJ326" s="13" t="s">
        <v>107</v>
      </c>
      <c r="BK326" s="140">
        <f t="shared" si="70"/>
        <v>0</v>
      </c>
      <c r="BL326" s="13" t="s">
        <v>124</v>
      </c>
      <c r="BM326" s="226" t="s">
        <v>921</v>
      </c>
    </row>
    <row r="327" spans="2:65" s="1" customFormat="1" ht="24.25" customHeight="1" x14ac:dyDescent="0.25">
      <c r="B327" s="127"/>
      <c r="C327" s="227">
        <v>184</v>
      </c>
      <c r="D327" s="227" t="s">
        <v>143</v>
      </c>
      <c r="E327" s="228" t="s">
        <v>922</v>
      </c>
      <c r="F327" s="229" t="s">
        <v>923</v>
      </c>
      <c r="G327" s="230" t="s">
        <v>105</v>
      </c>
      <c r="H327" s="231">
        <v>114</v>
      </c>
      <c r="I327" s="232"/>
      <c r="J327" s="232">
        <f t="shared" si="61"/>
        <v>0</v>
      </c>
      <c r="K327" s="233"/>
      <c r="L327" s="234"/>
      <c r="M327" s="235" t="s">
        <v>1</v>
      </c>
      <c r="O327" s="224">
        <v>0</v>
      </c>
      <c r="P327" s="224">
        <f t="shared" si="62"/>
        <v>0</v>
      </c>
      <c r="Q327" s="224">
        <v>4.2999999999999999E-4</v>
      </c>
      <c r="R327" s="224">
        <f t="shared" si="63"/>
        <v>4.9020000000000001E-2</v>
      </c>
      <c r="S327" s="224">
        <v>0</v>
      </c>
      <c r="T327" s="225">
        <f t="shared" si="64"/>
        <v>0</v>
      </c>
      <c r="AR327" s="226" t="s">
        <v>711</v>
      </c>
      <c r="AT327" s="226" t="s">
        <v>143</v>
      </c>
      <c r="AU327" s="226" t="s">
        <v>107</v>
      </c>
      <c r="AY327" s="13" t="s">
        <v>102</v>
      </c>
      <c r="BE327" s="140">
        <f t="shared" si="65"/>
        <v>0</v>
      </c>
      <c r="BF327" s="140">
        <f t="shared" si="66"/>
        <v>0</v>
      </c>
      <c r="BG327" s="140">
        <f t="shared" si="67"/>
        <v>0</v>
      </c>
      <c r="BH327" s="140">
        <f t="shared" si="68"/>
        <v>0</v>
      </c>
      <c r="BI327" s="140">
        <f t="shared" si="69"/>
        <v>0</v>
      </c>
      <c r="BJ327" s="13" t="s">
        <v>107</v>
      </c>
      <c r="BK327" s="140">
        <f t="shared" si="70"/>
        <v>0</v>
      </c>
      <c r="BL327" s="13" t="s">
        <v>711</v>
      </c>
      <c r="BM327" s="226" t="s">
        <v>924</v>
      </c>
    </row>
    <row r="328" spans="2:65" s="1" customFormat="1" ht="33" customHeight="1" x14ac:dyDescent="0.25">
      <c r="B328" s="127"/>
      <c r="C328" s="217">
        <v>185</v>
      </c>
      <c r="D328" s="217" t="s">
        <v>104</v>
      </c>
      <c r="E328" s="218" t="s">
        <v>925</v>
      </c>
      <c r="F328" s="219" t="s">
        <v>926</v>
      </c>
      <c r="G328" s="220" t="s">
        <v>105</v>
      </c>
      <c r="H328" s="221">
        <v>6</v>
      </c>
      <c r="I328" s="222"/>
      <c r="J328" s="222">
        <f t="shared" si="61"/>
        <v>0</v>
      </c>
      <c r="K328" s="134"/>
      <c r="L328" s="25"/>
      <c r="M328" s="223" t="s">
        <v>1</v>
      </c>
      <c r="O328" s="224">
        <v>3.4419999999999999E-2</v>
      </c>
      <c r="P328" s="224">
        <f t="shared" si="62"/>
        <v>0.20651999999999998</v>
      </c>
      <c r="Q328" s="224">
        <v>7.7299999999999995E-5</v>
      </c>
      <c r="R328" s="224">
        <f t="shared" si="63"/>
        <v>4.638E-4</v>
      </c>
      <c r="S328" s="224">
        <v>0</v>
      </c>
      <c r="T328" s="225">
        <f t="shared" si="64"/>
        <v>0</v>
      </c>
      <c r="AR328" s="226" t="s">
        <v>124</v>
      </c>
      <c r="AT328" s="226" t="s">
        <v>104</v>
      </c>
      <c r="AU328" s="226" t="s">
        <v>107</v>
      </c>
      <c r="AY328" s="13" t="s">
        <v>102</v>
      </c>
      <c r="BE328" s="140">
        <f t="shared" si="65"/>
        <v>0</v>
      </c>
      <c r="BF328" s="140">
        <f t="shared" si="66"/>
        <v>0</v>
      </c>
      <c r="BG328" s="140">
        <f t="shared" si="67"/>
        <v>0</v>
      </c>
      <c r="BH328" s="140">
        <f t="shared" si="68"/>
        <v>0</v>
      </c>
      <c r="BI328" s="140">
        <f t="shared" si="69"/>
        <v>0</v>
      </c>
      <c r="BJ328" s="13" t="s">
        <v>107</v>
      </c>
      <c r="BK328" s="140">
        <f t="shared" si="70"/>
        <v>0</v>
      </c>
      <c r="BL328" s="13" t="s">
        <v>124</v>
      </c>
      <c r="BM328" s="226" t="s">
        <v>927</v>
      </c>
    </row>
    <row r="329" spans="2:65" s="1" customFormat="1" ht="24.25" customHeight="1" x14ac:dyDescent="0.25">
      <c r="B329" s="127"/>
      <c r="C329" s="217">
        <v>186</v>
      </c>
      <c r="D329" s="217" t="s">
        <v>104</v>
      </c>
      <c r="E329" s="218" t="s">
        <v>928</v>
      </c>
      <c r="F329" s="219" t="s">
        <v>929</v>
      </c>
      <c r="G329" s="220" t="s">
        <v>105</v>
      </c>
      <c r="H329" s="221">
        <v>3</v>
      </c>
      <c r="I329" s="222"/>
      <c r="J329" s="222">
        <f t="shared" si="61"/>
        <v>0</v>
      </c>
      <c r="K329" s="134"/>
      <c r="L329" s="25"/>
      <c r="M329" s="223" t="s">
        <v>1</v>
      </c>
      <c r="O329" s="224">
        <v>0.22758999999999999</v>
      </c>
      <c r="P329" s="224">
        <f t="shared" si="62"/>
        <v>0.68276999999999999</v>
      </c>
      <c r="Q329" s="224">
        <v>5.1539999999999998E-5</v>
      </c>
      <c r="R329" s="224">
        <f t="shared" si="63"/>
        <v>1.5462000000000001E-4</v>
      </c>
      <c r="S329" s="224">
        <v>0</v>
      </c>
      <c r="T329" s="225">
        <f t="shared" si="64"/>
        <v>0</v>
      </c>
      <c r="AR329" s="226" t="s">
        <v>124</v>
      </c>
      <c r="AT329" s="226" t="s">
        <v>104</v>
      </c>
      <c r="AU329" s="226" t="s">
        <v>107</v>
      </c>
      <c r="AY329" s="13" t="s">
        <v>102</v>
      </c>
      <c r="BE329" s="140">
        <f t="shared" si="65"/>
        <v>0</v>
      </c>
      <c r="BF329" s="140">
        <f t="shared" si="66"/>
        <v>0</v>
      </c>
      <c r="BG329" s="140">
        <f t="shared" si="67"/>
        <v>0</v>
      </c>
      <c r="BH329" s="140">
        <f t="shared" si="68"/>
        <v>0</v>
      </c>
      <c r="BI329" s="140">
        <f t="shared" si="69"/>
        <v>0</v>
      </c>
      <c r="BJ329" s="13" t="s">
        <v>107</v>
      </c>
      <c r="BK329" s="140">
        <f t="shared" si="70"/>
        <v>0</v>
      </c>
      <c r="BL329" s="13" t="s">
        <v>124</v>
      </c>
      <c r="BM329" s="226" t="s">
        <v>930</v>
      </c>
    </row>
    <row r="330" spans="2:65" s="1" customFormat="1" ht="24.25" customHeight="1" x14ac:dyDescent="0.25">
      <c r="B330" s="127"/>
      <c r="C330" s="227">
        <v>187</v>
      </c>
      <c r="D330" s="227" t="s">
        <v>143</v>
      </c>
      <c r="E330" s="228" t="s">
        <v>931</v>
      </c>
      <c r="F330" s="229" t="s">
        <v>932</v>
      </c>
      <c r="G330" s="230" t="s">
        <v>105</v>
      </c>
      <c r="H330" s="231">
        <v>3</v>
      </c>
      <c r="I330" s="232"/>
      <c r="J330" s="232">
        <f t="shared" si="61"/>
        <v>0</v>
      </c>
      <c r="K330" s="233"/>
      <c r="L330" s="234"/>
      <c r="M330" s="235" t="s">
        <v>1</v>
      </c>
      <c r="O330" s="224">
        <v>0</v>
      </c>
      <c r="P330" s="224">
        <f t="shared" si="62"/>
        <v>0</v>
      </c>
      <c r="Q330" s="224">
        <v>7.5000000000000002E-4</v>
      </c>
      <c r="R330" s="224">
        <f t="shared" si="63"/>
        <v>2.2500000000000003E-3</v>
      </c>
      <c r="S330" s="224">
        <v>0</v>
      </c>
      <c r="T330" s="225">
        <f t="shared" si="64"/>
        <v>0</v>
      </c>
      <c r="AR330" s="226" t="s">
        <v>463</v>
      </c>
      <c r="AT330" s="226" t="s">
        <v>143</v>
      </c>
      <c r="AU330" s="226" t="s">
        <v>107</v>
      </c>
      <c r="AY330" s="13" t="s">
        <v>102</v>
      </c>
      <c r="BE330" s="140">
        <f t="shared" si="65"/>
        <v>0</v>
      </c>
      <c r="BF330" s="140">
        <f t="shared" si="66"/>
        <v>0</v>
      </c>
      <c r="BG330" s="140">
        <f t="shared" si="67"/>
        <v>0</v>
      </c>
      <c r="BH330" s="140">
        <f t="shared" si="68"/>
        <v>0</v>
      </c>
      <c r="BI330" s="140">
        <f t="shared" si="69"/>
        <v>0</v>
      </c>
      <c r="BJ330" s="13" t="s">
        <v>107</v>
      </c>
      <c r="BK330" s="140">
        <f t="shared" si="70"/>
        <v>0</v>
      </c>
      <c r="BL330" s="13" t="s">
        <v>124</v>
      </c>
      <c r="BM330" s="226" t="s">
        <v>933</v>
      </c>
    </row>
    <row r="331" spans="2:65" s="1" customFormat="1" ht="24.25" customHeight="1" x14ac:dyDescent="0.25">
      <c r="B331" s="127"/>
      <c r="C331" s="217">
        <v>188</v>
      </c>
      <c r="D331" s="217" t="s">
        <v>104</v>
      </c>
      <c r="E331" s="218" t="s">
        <v>934</v>
      </c>
      <c r="F331" s="219" t="s">
        <v>935</v>
      </c>
      <c r="G331" s="220" t="s">
        <v>105</v>
      </c>
      <c r="H331" s="221">
        <v>19</v>
      </c>
      <c r="I331" s="222"/>
      <c r="J331" s="222">
        <f t="shared" si="61"/>
        <v>0</v>
      </c>
      <c r="K331" s="134"/>
      <c r="L331" s="25"/>
      <c r="M331" s="223" t="s">
        <v>1</v>
      </c>
      <c r="O331" s="224">
        <v>0.35221999999999998</v>
      </c>
      <c r="P331" s="224">
        <f t="shared" si="62"/>
        <v>6.6921799999999996</v>
      </c>
      <c r="Q331" s="224">
        <v>6.3670000000000005E-5</v>
      </c>
      <c r="R331" s="224">
        <f t="shared" si="63"/>
        <v>1.20973E-3</v>
      </c>
      <c r="S331" s="224">
        <v>0</v>
      </c>
      <c r="T331" s="225">
        <f t="shared" si="64"/>
        <v>0</v>
      </c>
      <c r="AR331" s="226" t="s">
        <v>124</v>
      </c>
      <c r="AT331" s="226" t="s">
        <v>104</v>
      </c>
      <c r="AU331" s="226" t="s">
        <v>107</v>
      </c>
      <c r="AY331" s="13" t="s">
        <v>102</v>
      </c>
      <c r="BE331" s="140">
        <f t="shared" si="65"/>
        <v>0</v>
      </c>
      <c r="BF331" s="140">
        <f t="shared" si="66"/>
        <v>0</v>
      </c>
      <c r="BG331" s="140">
        <f t="shared" si="67"/>
        <v>0</v>
      </c>
      <c r="BH331" s="140">
        <f t="shared" si="68"/>
        <v>0</v>
      </c>
      <c r="BI331" s="140">
        <f t="shared" si="69"/>
        <v>0</v>
      </c>
      <c r="BJ331" s="13" t="s">
        <v>107</v>
      </c>
      <c r="BK331" s="140">
        <f t="shared" si="70"/>
        <v>0</v>
      </c>
      <c r="BL331" s="13" t="s">
        <v>124</v>
      </c>
      <c r="BM331" s="226" t="s">
        <v>936</v>
      </c>
    </row>
    <row r="332" spans="2:65" s="1" customFormat="1" ht="16.5" customHeight="1" x14ac:dyDescent="0.25">
      <c r="B332" s="127"/>
      <c r="C332" s="227">
        <v>189</v>
      </c>
      <c r="D332" s="227" t="s">
        <v>143</v>
      </c>
      <c r="E332" s="228" t="s">
        <v>937</v>
      </c>
      <c r="F332" s="229" t="s">
        <v>938</v>
      </c>
      <c r="G332" s="230" t="s">
        <v>105</v>
      </c>
      <c r="H332" s="231">
        <v>19</v>
      </c>
      <c r="I332" s="232"/>
      <c r="J332" s="232">
        <f t="shared" si="61"/>
        <v>0</v>
      </c>
      <c r="K332" s="233"/>
      <c r="L332" s="234"/>
      <c r="M332" s="235" t="s">
        <v>1</v>
      </c>
      <c r="O332" s="224">
        <v>0</v>
      </c>
      <c r="P332" s="224">
        <f t="shared" si="62"/>
        <v>0</v>
      </c>
      <c r="Q332" s="224">
        <v>3.5000000000000001E-3</v>
      </c>
      <c r="R332" s="224">
        <f t="shared" si="63"/>
        <v>6.6500000000000004E-2</v>
      </c>
      <c r="S332" s="224">
        <v>0</v>
      </c>
      <c r="T332" s="225">
        <f t="shared" si="64"/>
        <v>0</v>
      </c>
      <c r="AR332" s="226" t="s">
        <v>463</v>
      </c>
      <c r="AT332" s="226" t="s">
        <v>143</v>
      </c>
      <c r="AU332" s="226" t="s">
        <v>107</v>
      </c>
      <c r="AY332" s="13" t="s">
        <v>102</v>
      </c>
      <c r="BE332" s="140">
        <f t="shared" si="65"/>
        <v>0</v>
      </c>
      <c r="BF332" s="140">
        <f t="shared" si="66"/>
        <v>0</v>
      </c>
      <c r="BG332" s="140">
        <f t="shared" si="67"/>
        <v>0</v>
      </c>
      <c r="BH332" s="140">
        <f t="shared" si="68"/>
        <v>0</v>
      </c>
      <c r="BI332" s="140">
        <f t="shared" si="69"/>
        <v>0</v>
      </c>
      <c r="BJ332" s="13" t="s">
        <v>107</v>
      </c>
      <c r="BK332" s="140">
        <f t="shared" si="70"/>
        <v>0</v>
      </c>
      <c r="BL332" s="13" t="s">
        <v>124</v>
      </c>
      <c r="BM332" s="226" t="s">
        <v>939</v>
      </c>
    </row>
    <row r="333" spans="2:65" s="1" customFormat="1" ht="24.25" customHeight="1" x14ac:dyDescent="0.25">
      <c r="B333" s="127"/>
      <c r="C333" s="217">
        <v>190</v>
      </c>
      <c r="D333" s="217" t="s">
        <v>104</v>
      </c>
      <c r="E333" s="218" t="s">
        <v>940</v>
      </c>
      <c r="F333" s="219" t="s">
        <v>941</v>
      </c>
      <c r="G333" s="220" t="s">
        <v>105</v>
      </c>
      <c r="H333" s="221">
        <v>1</v>
      </c>
      <c r="I333" s="222"/>
      <c r="J333" s="222">
        <f t="shared" si="61"/>
        <v>0</v>
      </c>
      <c r="K333" s="134"/>
      <c r="L333" s="25"/>
      <c r="M333" s="223" t="s">
        <v>1</v>
      </c>
      <c r="O333" s="224">
        <v>0.42515999999999998</v>
      </c>
      <c r="P333" s="224">
        <f t="shared" si="62"/>
        <v>0.42515999999999998</v>
      </c>
      <c r="Q333" s="224">
        <v>6.9720000000000003E-5</v>
      </c>
      <c r="R333" s="224">
        <f t="shared" si="63"/>
        <v>6.9720000000000003E-5</v>
      </c>
      <c r="S333" s="224">
        <v>0</v>
      </c>
      <c r="T333" s="225">
        <f t="shared" si="64"/>
        <v>0</v>
      </c>
      <c r="AR333" s="226" t="s">
        <v>124</v>
      </c>
      <c r="AT333" s="226" t="s">
        <v>104</v>
      </c>
      <c r="AU333" s="226" t="s">
        <v>107</v>
      </c>
      <c r="AY333" s="13" t="s">
        <v>102</v>
      </c>
      <c r="BE333" s="140">
        <f t="shared" si="65"/>
        <v>0</v>
      </c>
      <c r="BF333" s="140">
        <f t="shared" si="66"/>
        <v>0</v>
      </c>
      <c r="BG333" s="140">
        <f t="shared" si="67"/>
        <v>0</v>
      </c>
      <c r="BH333" s="140">
        <f t="shared" si="68"/>
        <v>0</v>
      </c>
      <c r="BI333" s="140">
        <f t="shared" si="69"/>
        <v>0</v>
      </c>
      <c r="BJ333" s="13" t="s">
        <v>107</v>
      </c>
      <c r="BK333" s="140">
        <f t="shared" si="70"/>
        <v>0</v>
      </c>
      <c r="BL333" s="13" t="s">
        <v>124</v>
      </c>
      <c r="BM333" s="226" t="s">
        <v>942</v>
      </c>
    </row>
    <row r="334" spans="2:65" s="1" customFormat="1" ht="16.5" customHeight="1" x14ac:dyDescent="0.25">
      <c r="B334" s="127"/>
      <c r="C334" s="227">
        <v>191</v>
      </c>
      <c r="D334" s="227" t="s">
        <v>143</v>
      </c>
      <c r="E334" s="228" t="s">
        <v>943</v>
      </c>
      <c r="F334" s="229" t="s">
        <v>944</v>
      </c>
      <c r="G334" s="230" t="s">
        <v>105</v>
      </c>
      <c r="H334" s="231">
        <v>1</v>
      </c>
      <c r="I334" s="232"/>
      <c r="J334" s="232">
        <f t="shared" si="61"/>
        <v>0</v>
      </c>
      <c r="K334" s="233"/>
      <c r="L334" s="234"/>
      <c r="M334" s="235" t="s">
        <v>1</v>
      </c>
      <c r="O334" s="224">
        <v>0</v>
      </c>
      <c r="P334" s="224">
        <f t="shared" si="62"/>
        <v>0</v>
      </c>
      <c r="Q334" s="224">
        <v>5.1900000000000002E-3</v>
      </c>
      <c r="R334" s="224">
        <f t="shared" si="63"/>
        <v>5.1900000000000002E-3</v>
      </c>
      <c r="S334" s="224">
        <v>0</v>
      </c>
      <c r="T334" s="225">
        <f t="shared" si="64"/>
        <v>0</v>
      </c>
      <c r="AR334" s="226" t="s">
        <v>463</v>
      </c>
      <c r="AT334" s="226" t="s">
        <v>143</v>
      </c>
      <c r="AU334" s="226" t="s">
        <v>107</v>
      </c>
      <c r="AY334" s="13" t="s">
        <v>102</v>
      </c>
      <c r="BE334" s="140">
        <f t="shared" si="65"/>
        <v>0</v>
      </c>
      <c r="BF334" s="140">
        <f t="shared" si="66"/>
        <v>0</v>
      </c>
      <c r="BG334" s="140">
        <f t="shared" si="67"/>
        <v>0</v>
      </c>
      <c r="BH334" s="140">
        <f t="shared" si="68"/>
        <v>0</v>
      </c>
      <c r="BI334" s="140">
        <f t="shared" si="69"/>
        <v>0</v>
      </c>
      <c r="BJ334" s="13" t="s">
        <v>107</v>
      </c>
      <c r="BK334" s="140">
        <f t="shared" si="70"/>
        <v>0</v>
      </c>
      <c r="BL334" s="13" t="s">
        <v>124</v>
      </c>
      <c r="BM334" s="226" t="s">
        <v>945</v>
      </c>
    </row>
    <row r="335" spans="2:65" s="1" customFormat="1" ht="21.75" customHeight="1" x14ac:dyDescent="0.25">
      <c r="B335" s="127"/>
      <c r="C335" s="217">
        <v>192</v>
      </c>
      <c r="D335" s="217" t="s">
        <v>104</v>
      </c>
      <c r="E335" s="218" t="s">
        <v>946</v>
      </c>
      <c r="F335" s="219" t="s">
        <v>947</v>
      </c>
      <c r="G335" s="220" t="s">
        <v>105</v>
      </c>
      <c r="H335" s="221">
        <v>114</v>
      </c>
      <c r="I335" s="222"/>
      <c r="J335" s="222">
        <f t="shared" si="61"/>
        <v>0</v>
      </c>
      <c r="K335" s="134"/>
      <c r="L335" s="25"/>
      <c r="M335" s="223" t="s">
        <v>1</v>
      </c>
      <c r="O335" s="224">
        <v>0.20638000000000001</v>
      </c>
      <c r="P335" s="224">
        <f t="shared" si="62"/>
        <v>23.52732</v>
      </c>
      <c r="Q335" s="224">
        <v>4.5479999999999998E-5</v>
      </c>
      <c r="R335" s="224">
        <f t="shared" si="63"/>
        <v>5.1847199999999994E-3</v>
      </c>
      <c r="S335" s="224">
        <v>0</v>
      </c>
      <c r="T335" s="225">
        <f t="shared" si="64"/>
        <v>0</v>
      </c>
      <c r="AR335" s="226" t="s">
        <v>124</v>
      </c>
      <c r="AT335" s="226" t="s">
        <v>104</v>
      </c>
      <c r="AU335" s="226" t="s">
        <v>107</v>
      </c>
      <c r="AY335" s="13" t="s">
        <v>102</v>
      </c>
      <c r="BE335" s="140">
        <f t="shared" si="65"/>
        <v>0</v>
      </c>
      <c r="BF335" s="140">
        <f t="shared" si="66"/>
        <v>0</v>
      </c>
      <c r="BG335" s="140">
        <f t="shared" si="67"/>
        <v>0</v>
      </c>
      <c r="BH335" s="140">
        <f t="shared" si="68"/>
        <v>0</v>
      </c>
      <c r="BI335" s="140">
        <f t="shared" si="69"/>
        <v>0</v>
      </c>
      <c r="BJ335" s="13" t="s">
        <v>107</v>
      </c>
      <c r="BK335" s="140">
        <f t="shared" si="70"/>
        <v>0</v>
      </c>
      <c r="BL335" s="13" t="s">
        <v>124</v>
      </c>
      <c r="BM335" s="226" t="s">
        <v>948</v>
      </c>
    </row>
    <row r="336" spans="2:65" s="1" customFormat="1" ht="24.25" customHeight="1" x14ac:dyDescent="0.25">
      <c r="B336" s="127"/>
      <c r="C336" s="227">
        <v>193</v>
      </c>
      <c r="D336" s="227" t="s">
        <v>143</v>
      </c>
      <c r="E336" s="228" t="s">
        <v>949</v>
      </c>
      <c r="F336" s="229" t="s">
        <v>950</v>
      </c>
      <c r="G336" s="230" t="s">
        <v>105</v>
      </c>
      <c r="H336" s="231">
        <v>114</v>
      </c>
      <c r="I336" s="232"/>
      <c r="J336" s="232">
        <f t="shared" si="61"/>
        <v>0</v>
      </c>
      <c r="K336" s="233"/>
      <c r="L336" s="234"/>
      <c r="M336" s="235" t="s">
        <v>1</v>
      </c>
      <c r="O336" s="224">
        <v>0</v>
      </c>
      <c r="P336" s="224">
        <f t="shared" si="62"/>
        <v>0</v>
      </c>
      <c r="Q336" s="224">
        <v>2.5000000000000001E-4</v>
      </c>
      <c r="R336" s="224">
        <f t="shared" si="63"/>
        <v>2.8500000000000001E-2</v>
      </c>
      <c r="S336" s="224">
        <v>0</v>
      </c>
      <c r="T336" s="225">
        <f t="shared" si="64"/>
        <v>0</v>
      </c>
      <c r="AR336" s="226" t="s">
        <v>463</v>
      </c>
      <c r="AT336" s="226" t="s">
        <v>143</v>
      </c>
      <c r="AU336" s="226" t="s">
        <v>107</v>
      </c>
      <c r="AY336" s="13" t="s">
        <v>102</v>
      </c>
      <c r="BE336" s="140">
        <f t="shared" si="65"/>
        <v>0</v>
      </c>
      <c r="BF336" s="140">
        <f t="shared" si="66"/>
        <v>0</v>
      </c>
      <c r="BG336" s="140">
        <f t="shared" si="67"/>
        <v>0</v>
      </c>
      <c r="BH336" s="140">
        <f t="shared" si="68"/>
        <v>0</v>
      </c>
      <c r="BI336" s="140">
        <f t="shared" si="69"/>
        <v>0</v>
      </c>
      <c r="BJ336" s="13" t="s">
        <v>107</v>
      </c>
      <c r="BK336" s="140">
        <f t="shared" si="70"/>
        <v>0</v>
      </c>
      <c r="BL336" s="13" t="s">
        <v>124</v>
      </c>
      <c r="BM336" s="226" t="s">
        <v>951</v>
      </c>
    </row>
    <row r="337" spans="2:65" s="1" customFormat="1" ht="21.75" customHeight="1" x14ac:dyDescent="0.25">
      <c r="B337" s="127"/>
      <c r="C337" s="217">
        <v>194</v>
      </c>
      <c r="D337" s="217" t="s">
        <v>104</v>
      </c>
      <c r="E337" s="218" t="s">
        <v>952</v>
      </c>
      <c r="F337" s="219" t="s">
        <v>953</v>
      </c>
      <c r="G337" s="220" t="s">
        <v>105</v>
      </c>
      <c r="H337" s="221">
        <v>5</v>
      </c>
      <c r="I337" s="222"/>
      <c r="J337" s="222">
        <f t="shared" si="61"/>
        <v>0</v>
      </c>
      <c r="K337" s="134"/>
      <c r="L337" s="25"/>
      <c r="M337" s="223" t="s">
        <v>1</v>
      </c>
      <c r="O337" s="224">
        <v>0.22744</v>
      </c>
      <c r="P337" s="224">
        <f t="shared" si="62"/>
        <v>1.1372</v>
      </c>
      <c r="Q337" s="224">
        <v>5.1539999999999998E-5</v>
      </c>
      <c r="R337" s="224">
        <f t="shared" si="63"/>
        <v>2.5769999999999998E-4</v>
      </c>
      <c r="S337" s="224">
        <v>0</v>
      </c>
      <c r="T337" s="225">
        <f t="shared" si="64"/>
        <v>0</v>
      </c>
      <c r="AR337" s="226" t="s">
        <v>124</v>
      </c>
      <c r="AT337" s="226" t="s">
        <v>104</v>
      </c>
      <c r="AU337" s="226" t="s">
        <v>107</v>
      </c>
      <c r="AY337" s="13" t="s">
        <v>102</v>
      </c>
      <c r="BE337" s="140">
        <f t="shared" si="65"/>
        <v>0</v>
      </c>
      <c r="BF337" s="140">
        <f t="shared" si="66"/>
        <v>0</v>
      </c>
      <c r="BG337" s="140">
        <f t="shared" si="67"/>
        <v>0</v>
      </c>
      <c r="BH337" s="140">
        <f t="shared" si="68"/>
        <v>0</v>
      </c>
      <c r="BI337" s="140">
        <f t="shared" si="69"/>
        <v>0</v>
      </c>
      <c r="BJ337" s="13" t="s">
        <v>107</v>
      </c>
      <c r="BK337" s="140">
        <f t="shared" si="70"/>
        <v>0</v>
      </c>
      <c r="BL337" s="13" t="s">
        <v>124</v>
      </c>
      <c r="BM337" s="226" t="s">
        <v>954</v>
      </c>
    </row>
    <row r="338" spans="2:65" s="1" customFormat="1" ht="24.25" customHeight="1" x14ac:dyDescent="0.25">
      <c r="B338" s="127"/>
      <c r="C338" s="227">
        <v>195</v>
      </c>
      <c r="D338" s="227" t="s">
        <v>143</v>
      </c>
      <c r="E338" s="228" t="s">
        <v>955</v>
      </c>
      <c r="F338" s="229" t="s">
        <v>956</v>
      </c>
      <c r="G338" s="230" t="s">
        <v>105</v>
      </c>
      <c r="H338" s="231">
        <v>5</v>
      </c>
      <c r="I338" s="232"/>
      <c r="J338" s="232">
        <f t="shared" si="61"/>
        <v>0</v>
      </c>
      <c r="K338" s="233"/>
      <c r="L338" s="234"/>
      <c r="M338" s="235" t="s">
        <v>1</v>
      </c>
      <c r="O338" s="224">
        <v>0</v>
      </c>
      <c r="P338" s="224">
        <f t="shared" si="62"/>
        <v>0</v>
      </c>
      <c r="Q338" s="224">
        <v>2.9999999999999997E-4</v>
      </c>
      <c r="R338" s="224">
        <f t="shared" si="63"/>
        <v>1.4999999999999998E-3</v>
      </c>
      <c r="S338" s="224">
        <v>0</v>
      </c>
      <c r="T338" s="225">
        <f t="shared" si="64"/>
        <v>0</v>
      </c>
      <c r="AR338" s="226" t="s">
        <v>463</v>
      </c>
      <c r="AT338" s="226" t="s">
        <v>143</v>
      </c>
      <c r="AU338" s="226" t="s">
        <v>107</v>
      </c>
      <c r="AY338" s="13" t="s">
        <v>102</v>
      </c>
      <c r="BE338" s="140">
        <f t="shared" si="65"/>
        <v>0</v>
      </c>
      <c r="BF338" s="140">
        <f t="shared" si="66"/>
        <v>0</v>
      </c>
      <c r="BG338" s="140">
        <f t="shared" si="67"/>
        <v>0</v>
      </c>
      <c r="BH338" s="140">
        <f t="shared" si="68"/>
        <v>0</v>
      </c>
      <c r="BI338" s="140">
        <f t="shared" si="69"/>
        <v>0</v>
      </c>
      <c r="BJ338" s="13" t="s">
        <v>107</v>
      </c>
      <c r="BK338" s="140">
        <f t="shared" si="70"/>
        <v>0</v>
      </c>
      <c r="BL338" s="13" t="s">
        <v>124</v>
      </c>
      <c r="BM338" s="226" t="s">
        <v>957</v>
      </c>
    </row>
    <row r="339" spans="2:65" s="1" customFormat="1" ht="16.5" customHeight="1" x14ac:dyDescent="0.25">
      <c r="B339" s="127"/>
      <c r="C339" s="217">
        <v>196</v>
      </c>
      <c r="D339" s="217" t="s">
        <v>104</v>
      </c>
      <c r="E339" s="218" t="s">
        <v>958</v>
      </c>
      <c r="F339" s="219" t="s">
        <v>959</v>
      </c>
      <c r="G339" s="220" t="s">
        <v>105</v>
      </c>
      <c r="H339" s="221">
        <v>5</v>
      </c>
      <c r="I339" s="222"/>
      <c r="J339" s="222">
        <f t="shared" si="61"/>
        <v>0</v>
      </c>
      <c r="K339" s="134"/>
      <c r="L339" s="25"/>
      <c r="M339" s="223" t="s">
        <v>1</v>
      </c>
      <c r="O339" s="224">
        <v>0.35142000000000001</v>
      </c>
      <c r="P339" s="224">
        <f t="shared" si="62"/>
        <v>1.7571000000000001</v>
      </c>
      <c r="Q339" s="224">
        <v>6.3670000000000005E-5</v>
      </c>
      <c r="R339" s="224">
        <f t="shared" si="63"/>
        <v>3.1835000000000001E-4</v>
      </c>
      <c r="S339" s="224">
        <v>0</v>
      </c>
      <c r="T339" s="225">
        <f t="shared" si="64"/>
        <v>0</v>
      </c>
      <c r="AR339" s="226" t="s">
        <v>124</v>
      </c>
      <c r="AT339" s="226" t="s">
        <v>104</v>
      </c>
      <c r="AU339" s="226" t="s">
        <v>107</v>
      </c>
      <c r="AY339" s="13" t="s">
        <v>102</v>
      </c>
      <c r="BE339" s="140">
        <f t="shared" si="65"/>
        <v>0</v>
      </c>
      <c r="BF339" s="140">
        <f t="shared" si="66"/>
        <v>0</v>
      </c>
      <c r="BG339" s="140">
        <f t="shared" si="67"/>
        <v>0</v>
      </c>
      <c r="BH339" s="140">
        <f t="shared" si="68"/>
        <v>0</v>
      </c>
      <c r="BI339" s="140">
        <f t="shared" si="69"/>
        <v>0</v>
      </c>
      <c r="BJ339" s="13" t="s">
        <v>107</v>
      </c>
      <c r="BK339" s="140">
        <f t="shared" si="70"/>
        <v>0</v>
      </c>
      <c r="BL339" s="13" t="s">
        <v>124</v>
      </c>
      <c r="BM339" s="226" t="s">
        <v>960</v>
      </c>
    </row>
    <row r="340" spans="2:65" s="1" customFormat="1" ht="24.25" customHeight="1" x14ac:dyDescent="0.25">
      <c r="B340" s="127"/>
      <c r="C340" s="227">
        <v>197</v>
      </c>
      <c r="D340" s="227" t="s">
        <v>143</v>
      </c>
      <c r="E340" s="228" t="s">
        <v>922</v>
      </c>
      <c r="F340" s="229" t="s">
        <v>923</v>
      </c>
      <c r="G340" s="230" t="s">
        <v>105</v>
      </c>
      <c r="H340" s="231">
        <v>5</v>
      </c>
      <c r="I340" s="232"/>
      <c r="J340" s="232">
        <f t="shared" si="61"/>
        <v>0</v>
      </c>
      <c r="K340" s="233"/>
      <c r="L340" s="234"/>
      <c r="M340" s="235" t="s">
        <v>1</v>
      </c>
      <c r="O340" s="224">
        <v>0</v>
      </c>
      <c r="P340" s="224">
        <f t="shared" si="62"/>
        <v>0</v>
      </c>
      <c r="Q340" s="224">
        <v>4.2999999999999999E-4</v>
      </c>
      <c r="R340" s="224">
        <f t="shared" si="63"/>
        <v>2.15E-3</v>
      </c>
      <c r="S340" s="224">
        <v>0</v>
      </c>
      <c r="T340" s="225">
        <f t="shared" si="64"/>
        <v>0</v>
      </c>
      <c r="AR340" s="226" t="s">
        <v>463</v>
      </c>
      <c r="AT340" s="226" t="s">
        <v>143</v>
      </c>
      <c r="AU340" s="226" t="s">
        <v>107</v>
      </c>
      <c r="AY340" s="13" t="s">
        <v>102</v>
      </c>
      <c r="BE340" s="140">
        <f t="shared" si="65"/>
        <v>0</v>
      </c>
      <c r="BF340" s="140">
        <f t="shared" si="66"/>
        <v>0</v>
      </c>
      <c r="BG340" s="140">
        <f t="shared" si="67"/>
        <v>0</v>
      </c>
      <c r="BH340" s="140">
        <f t="shared" si="68"/>
        <v>0</v>
      </c>
      <c r="BI340" s="140">
        <f t="shared" si="69"/>
        <v>0</v>
      </c>
      <c r="BJ340" s="13" t="s">
        <v>107</v>
      </c>
      <c r="BK340" s="140">
        <f t="shared" si="70"/>
        <v>0</v>
      </c>
      <c r="BL340" s="13" t="s">
        <v>124</v>
      </c>
      <c r="BM340" s="226" t="s">
        <v>961</v>
      </c>
    </row>
    <row r="341" spans="2:65" s="1" customFormat="1" ht="16.5" customHeight="1" x14ac:dyDescent="0.25">
      <c r="B341" s="127"/>
      <c r="C341" s="217">
        <v>198</v>
      </c>
      <c r="D341" s="217" t="s">
        <v>104</v>
      </c>
      <c r="E341" s="218" t="s">
        <v>962</v>
      </c>
      <c r="F341" s="219" t="s">
        <v>963</v>
      </c>
      <c r="G341" s="220" t="s">
        <v>105</v>
      </c>
      <c r="H341" s="221">
        <v>6</v>
      </c>
      <c r="I341" s="222"/>
      <c r="J341" s="222">
        <f t="shared" si="61"/>
        <v>0</v>
      </c>
      <c r="K341" s="134"/>
      <c r="L341" s="25"/>
      <c r="M341" s="223" t="s">
        <v>1</v>
      </c>
      <c r="O341" s="224">
        <v>5.0950000000000002E-2</v>
      </c>
      <c r="P341" s="224">
        <f t="shared" si="62"/>
        <v>0.30570000000000003</v>
      </c>
      <c r="Q341" s="224">
        <v>0</v>
      </c>
      <c r="R341" s="224">
        <f t="shared" si="63"/>
        <v>0</v>
      </c>
      <c r="S341" s="224">
        <v>0</v>
      </c>
      <c r="T341" s="225">
        <f t="shared" si="64"/>
        <v>0</v>
      </c>
      <c r="AR341" s="226" t="s">
        <v>124</v>
      </c>
      <c r="AT341" s="226" t="s">
        <v>104</v>
      </c>
      <c r="AU341" s="226" t="s">
        <v>107</v>
      </c>
      <c r="AY341" s="13" t="s">
        <v>102</v>
      </c>
      <c r="BE341" s="140">
        <f t="shared" si="65"/>
        <v>0</v>
      </c>
      <c r="BF341" s="140">
        <f t="shared" si="66"/>
        <v>0</v>
      </c>
      <c r="BG341" s="140">
        <f t="shared" si="67"/>
        <v>0</v>
      </c>
      <c r="BH341" s="140">
        <f t="shared" si="68"/>
        <v>0</v>
      </c>
      <c r="BI341" s="140">
        <f t="shared" si="69"/>
        <v>0</v>
      </c>
      <c r="BJ341" s="13" t="s">
        <v>107</v>
      </c>
      <c r="BK341" s="140">
        <f t="shared" si="70"/>
        <v>0</v>
      </c>
      <c r="BL341" s="13" t="s">
        <v>124</v>
      </c>
      <c r="BM341" s="226" t="s">
        <v>964</v>
      </c>
    </row>
    <row r="342" spans="2:65" s="1" customFormat="1" ht="16.5" customHeight="1" x14ac:dyDescent="0.25">
      <c r="B342" s="127"/>
      <c r="C342" s="227">
        <v>199</v>
      </c>
      <c r="D342" s="227" t="s">
        <v>143</v>
      </c>
      <c r="E342" s="228" t="s">
        <v>965</v>
      </c>
      <c r="F342" s="229" t="s">
        <v>966</v>
      </c>
      <c r="G342" s="230" t="s">
        <v>105</v>
      </c>
      <c r="H342" s="231">
        <v>6</v>
      </c>
      <c r="I342" s="232"/>
      <c r="J342" s="232">
        <f t="shared" si="61"/>
        <v>0</v>
      </c>
      <c r="K342" s="233"/>
      <c r="L342" s="234"/>
      <c r="M342" s="235" t="s">
        <v>1</v>
      </c>
      <c r="O342" s="224">
        <v>0</v>
      </c>
      <c r="P342" s="224">
        <f t="shared" si="62"/>
        <v>0</v>
      </c>
      <c r="Q342" s="224">
        <v>1.7600000000000001E-3</v>
      </c>
      <c r="R342" s="224">
        <f t="shared" si="63"/>
        <v>1.056E-2</v>
      </c>
      <c r="S342" s="224">
        <v>0</v>
      </c>
      <c r="T342" s="225">
        <f t="shared" si="64"/>
        <v>0</v>
      </c>
      <c r="AR342" s="226" t="s">
        <v>463</v>
      </c>
      <c r="AT342" s="226" t="s">
        <v>143</v>
      </c>
      <c r="AU342" s="226" t="s">
        <v>107</v>
      </c>
      <c r="AY342" s="13" t="s">
        <v>102</v>
      </c>
      <c r="BE342" s="140">
        <f t="shared" si="65"/>
        <v>0</v>
      </c>
      <c r="BF342" s="140">
        <f t="shared" si="66"/>
        <v>0</v>
      </c>
      <c r="BG342" s="140">
        <f t="shared" si="67"/>
        <v>0</v>
      </c>
      <c r="BH342" s="140">
        <f t="shared" si="68"/>
        <v>0</v>
      </c>
      <c r="BI342" s="140">
        <f t="shared" si="69"/>
        <v>0</v>
      </c>
      <c r="BJ342" s="13" t="s">
        <v>107</v>
      </c>
      <c r="BK342" s="140">
        <f t="shared" si="70"/>
        <v>0</v>
      </c>
      <c r="BL342" s="13" t="s">
        <v>124</v>
      </c>
      <c r="BM342" s="226" t="s">
        <v>967</v>
      </c>
    </row>
    <row r="343" spans="2:65" s="1" customFormat="1" ht="16.5" customHeight="1" x14ac:dyDescent="0.25">
      <c r="B343" s="127"/>
      <c r="C343" s="227">
        <v>200</v>
      </c>
      <c r="D343" s="227" t="s">
        <v>143</v>
      </c>
      <c r="E343" s="228" t="s">
        <v>968</v>
      </c>
      <c r="F343" s="229" t="s">
        <v>969</v>
      </c>
      <c r="G343" s="230" t="s">
        <v>105</v>
      </c>
      <c r="H343" s="231">
        <v>6</v>
      </c>
      <c r="I343" s="232"/>
      <c r="J343" s="232">
        <f t="shared" si="61"/>
        <v>0</v>
      </c>
      <c r="K343" s="233"/>
      <c r="L343" s="234"/>
      <c r="M343" s="235" t="s">
        <v>1</v>
      </c>
      <c r="O343" s="224">
        <v>0</v>
      </c>
      <c r="P343" s="224">
        <f t="shared" si="62"/>
        <v>0</v>
      </c>
      <c r="Q343" s="224">
        <v>4.0000000000000002E-4</v>
      </c>
      <c r="R343" s="224">
        <f t="shared" si="63"/>
        <v>2.4000000000000002E-3</v>
      </c>
      <c r="S343" s="224">
        <v>0</v>
      </c>
      <c r="T343" s="225">
        <f t="shared" si="64"/>
        <v>0</v>
      </c>
      <c r="AR343" s="226" t="s">
        <v>463</v>
      </c>
      <c r="AT343" s="226" t="s">
        <v>143</v>
      </c>
      <c r="AU343" s="226" t="s">
        <v>107</v>
      </c>
      <c r="AY343" s="13" t="s">
        <v>102</v>
      </c>
      <c r="BE343" s="140">
        <f t="shared" si="65"/>
        <v>0</v>
      </c>
      <c r="BF343" s="140">
        <f t="shared" si="66"/>
        <v>0</v>
      </c>
      <c r="BG343" s="140">
        <f t="shared" si="67"/>
        <v>0</v>
      </c>
      <c r="BH343" s="140">
        <f t="shared" si="68"/>
        <v>0</v>
      </c>
      <c r="BI343" s="140">
        <f t="shared" si="69"/>
        <v>0</v>
      </c>
      <c r="BJ343" s="13" t="s">
        <v>107</v>
      </c>
      <c r="BK343" s="140">
        <f t="shared" si="70"/>
        <v>0</v>
      </c>
      <c r="BL343" s="13" t="s">
        <v>124</v>
      </c>
      <c r="BM343" s="226" t="s">
        <v>970</v>
      </c>
    </row>
    <row r="344" spans="2:65" s="1" customFormat="1" ht="24.25" customHeight="1" x14ac:dyDescent="0.25">
      <c r="B344" s="127"/>
      <c r="C344" s="217">
        <v>201</v>
      </c>
      <c r="D344" s="217" t="s">
        <v>104</v>
      </c>
      <c r="E344" s="218" t="s">
        <v>971</v>
      </c>
      <c r="F344" s="219" t="s">
        <v>972</v>
      </c>
      <c r="G344" s="220" t="s">
        <v>105</v>
      </c>
      <c r="H344" s="221">
        <v>1</v>
      </c>
      <c r="I344" s="222"/>
      <c r="J344" s="222">
        <f t="shared" si="61"/>
        <v>0</v>
      </c>
      <c r="K344" s="134"/>
      <c r="L344" s="25"/>
      <c r="M344" s="223" t="s">
        <v>1</v>
      </c>
      <c r="O344" s="224">
        <v>1.3168899999999999</v>
      </c>
      <c r="P344" s="224">
        <f t="shared" si="62"/>
        <v>1.3168899999999999</v>
      </c>
      <c r="Q344" s="224">
        <v>6.68179E-3</v>
      </c>
      <c r="R344" s="224">
        <f t="shared" si="63"/>
        <v>6.68179E-3</v>
      </c>
      <c r="S344" s="224">
        <v>0</v>
      </c>
      <c r="T344" s="225">
        <f t="shared" si="64"/>
        <v>0</v>
      </c>
      <c r="AR344" s="226" t="s">
        <v>124</v>
      </c>
      <c r="AT344" s="226" t="s">
        <v>104</v>
      </c>
      <c r="AU344" s="226" t="s">
        <v>107</v>
      </c>
      <c r="AY344" s="13" t="s">
        <v>102</v>
      </c>
      <c r="BE344" s="140">
        <f t="shared" si="65"/>
        <v>0</v>
      </c>
      <c r="BF344" s="140">
        <f t="shared" si="66"/>
        <v>0</v>
      </c>
      <c r="BG344" s="140">
        <f t="shared" si="67"/>
        <v>0</v>
      </c>
      <c r="BH344" s="140">
        <f t="shared" si="68"/>
        <v>0</v>
      </c>
      <c r="BI344" s="140">
        <f t="shared" si="69"/>
        <v>0</v>
      </c>
      <c r="BJ344" s="13" t="s">
        <v>107</v>
      </c>
      <c r="BK344" s="140">
        <f t="shared" si="70"/>
        <v>0</v>
      </c>
      <c r="BL344" s="13" t="s">
        <v>124</v>
      </c>
      <c r="BM344" s="226" t="s">
        <v>973</v>
      </c>
    </row>
    <row r="345" spans="2:65" s="353" customFormat="1" ht="24.25" customHeight="1" x14ac:dyDescent="0.25">
      <c r="B345" s="350"/>
      <c r="C345" s="227">
        <v>202</v>
      </c>
      <c r="D345" s="227" t="s">
        <v>143</v>
      </c>
      <c r="E345" s="228" t="s">
        <v>974</v>
      </c>
      <c r="F345" s="229" t="s">
        <v>975</v>
      </c>
      <c r="G345" s="230" t="s">
        <v>105</v>
      </c>
      <c r="H345" s="231">
        <v>1</v>
      </c>
      <c r="I345" s="232"/>
      <c r="J345" s="232">
        <f t="shared" si="61"/>
        <v>0</v>
      </c>
      <c r="K345" s="357"/>
      <c r="L345" s="358"/>
      <c r="M345" s="359" t="s">
        <v>1</v>
      </c>
      <c r="O345" s="351">
        <v>0</v>
      </c>
      <c r="P345" s="351">
        <f t="shared" si="62"/>
        <v>0</v>
      </c>
      <c r="Q345" s="351">
        <v>1.7999999999999999E-2</v>
      </c>
      <c r="R345" s="351">
        <f t="shared" si="63"/>
        <v>1.7999999999999999E-2</v>
      </c>
      <c r="S345" s="351">
        <v>0</v>
      </c>
      <c r="T345" s="352">
        <f t="shared" si="64"/>
        <v>0</v>
      </c>
      <c r="AR345" s="354" t="s">
        <v>463</v>
      </c>
      <c r="AT345" s="354" t="s">
        <v>143</v>
      </c>
      <c r="AU345" s="354" t="s">
        <v>107</v>
      </c>
      <c r="AY345" s="355" t="s">
        <v>102</v>
      </c>
      <c r="BE345" s="356">
        <f t="shared" si="65"/>
        <v>0</v>
      </c>
      <c r="BF345" s="356">
        <f t="shared" si="66"/>
        <v>0</v>
      </c>
      <c r="BG345" s="356">
        <f t="shared" si="67"/>
        <v>0</v>
      </c>
      <c r="BH345" s="356">
        <f t="shared" si="68"/>
        <v>0</v>
      </c>
      <c r="BI345" s="356">
        <f t="shared" si="69"/>
        <v>0</v>
      </c>
      <c r="BJ345" s="355" t="s">
        <v>107</v>
      </c>
      <c r="BK345" s="356">
        <f t="shared" si="70"/>
        <v>0</v>
      </c>
      <c r="BL345" s="355" t="s">
        <v>124</v>
      </c>
      <c r="BM345" s="354" t="s">
        <v>976</v>
      </c>
    </row>
    <row r="346" spans="2:65" s="1" customFormat="1" ht="24.25" customHeight="1" x14ac:dyDescent="0.25">
      <c r="B346" s="127"/>
      <c r="C346" s="217">
        <v>203</v>
      </c>
      <c r="D346" s="217" t="s">
        <v>104</v>
      </c>
      <c r="E346" s="218" t="s">
        <v>977</v>
      </c>
      <c r="F346" s="219" t="s">
        <v>978</v>
      </c>
      <c r="G346" s="220" t="s">
        <v>160</v>
      </c>
      <c r="H346" s="221">
        <v>204.661</v>
      </c>
      <c r="I346" s="222"/>
      <c r="J346" s="222">
        <f t="shared" si="61"/>
        <v>0</v>
      </c>
      <c r="K346" s="134"/>
      <c r="L346" s="25"/>
      <c r="M346" s="223" t="s">
        <v>1</v>
      </c>
      <c r="O346" s="224">
        <v>0</v>
      </c>
      <c r="P346" s="224">
        <f t="shared" si="62"/>
        <v>0</v>
      </c>
      <c r="Q346" s="224">
        <v>0</v>
      </c>
      <c r="R346" s="224">
        <f t="shared" si="63"/>
        <v>0</v>
      </c>
      <c r="S346" s="224">
        <v>0</v>
      </c>
      <c r="T346" s="225">
        <f t="shared" si="64"/>
        <v>0</v>
      </c>
      <c r="AR346" s="226" t="s">
        <v>124</v>
      </c>
      <c r="AT346" s="226" t="s">
        <v>104</v>
      </c>
      <c r="AU346" s="226" t="s">
        <v>107</v>
      </c>
      <c r="AY346" s="13" t="s">
        <v>102</v>
      </c>
      <c r="BE346" s="140">
        <f t="shared" si="65"/>
        <v>0</v>
      </c>
      <c r="BF346" s="140">
        <f t="shared" si="66"/>
        <v>0</v>
      </c>
      <c r="BG346" s="140">
        <f t="shared" si="67"/>
        <v>0</v>
      </c>
      <c r="BH346" s="140">
        <f t="shared" si="68"/>
        <v>0</v>
      </c>
      <c r="BI346" s="140">
        <f t="shared" si="69"/>
        <v>0</v>
      </c>
      <c r="BJ346" s="13" t="s">
        <v>107</v>
      </c>
      <c r="BK346" s="140">
        <f t="shared" si="70"/>
        <v>0</v>
      </c>
      <c r="BL346" s="13" t="s">
        <v>124</v>
      </c>
      <c r="BM346" s="226" t="s">
        <v>979</v>
      </c>
    </row>
    <row r="347" spans="2:65" s="205" customFormat="1" ht="22.95" customHeight="1" x14ac:dyDescent="0.3">
      <c r="B347" s="206"/>
      <c r="D347" s="207" t="s">
        <v>65</v>
      </c>
      <c r="E347" s="215" t="s">
        <v>980</v>
      </c>
      <c r="F347" s="215" t="s">
        <v>981</v>
      </c>
      <c r="J347" s="216">
        <f>BK347</f>
        <v>0</v>
      </c>
      <c r="L347" s="206"/>
      <c r="M347" s="210"/>
      <c r="P347" s="211">
        <f>SUM(P348:P350)</f>
        <v>83.295599999999993</v>
      </c>
      <c r="R347" s="211">
        <f>SUM(R348:R350)</f>
        <v>0.90405960000000007</v>
      </c>
      <c r="T347" s="212">
        <f>SUM(T348:T350)</f>
        <v>0</v>
      </c>
      <c r="AR347" s="207" t="s">
        <v>107</v>
      </c>
      <c r="AT347" s="213" t="s">
        <v>65</v>
      </c>
      <c r="AU347" s="213" t="s">
        <v>72</v>
      </c>
      <c r="AY347" s="207" t="s">
        <v>102</v>
      </c>
      <c r="BK347" s="214">
        <f>SUM(BK348:BK350)</f>
        <v>0</v>
      </c>
    </row>
    <row r="348" spans="2:65" s="1" customFormat="1" ht="24.25" customHeight="1" x14ac:dyDescent="0.25">
      <c r="B348" s="127"/>
      <c r="C348" s="217">
        <v>204</v>
      </c>
      <c r="D348" s="217" t="s">
        <v>104</v>
      </c>
      <c r="E348" s="218" t="s">
        <v>982</v>
      </c>
      <c r="F348" s="219" t="s">
        <v>983</v>
      </c>
      <c r="G348" s="220" t="s">
        <v>137</v>
      </c>
      <c r="H348" s="221">
        <v>20</v>
      </c>
      <c r="I348" s="222"/>
      <c r="J348" s="222">
        <f>ROUND(I348*H348,2)</f>
        <v>0</v>
      </c>
      <c r="K348" s="134"/>
      <c r="L348" s="25"/>
      <c r="M348" s="223" t="s">
        <v>1</v>
      </c>
      <c r="O348" s="224">
        <v>0.52446000000000004</v>
      </c>
      <c r="P348" s="224">
        <f>O348*H348</f>
        <v>10.4892</v>
      </c>
      <c r="Q348" s="224">
        <v>8.2774400000000005E-3</v>
      </c>
      <c r="R348" s="224">
        <f>Q348*H348</f>
        <v>0.1655488</v>
      </c>
      <c r="S348" s="224">
        <v>0</v>
      </c>
      <c r="T348" s="225">
        <f>S348*H348</f>
        <v>0</v>
      </c>
      <c r="AR348" s="226" t="s">
        <v>124</v>
      </c>
      <c r="AT348" s="226" t="s">
        <v>104</v>
      </c>
      <c r="AU348" s="226" t="s">
        <v>107</v>
      </c>
      <c r="AY348" s="13" t="s">
        <v>102</v>
      </c>
      <c r="BE348" s="140">
        <f>IF(N348="základná",J348,0)</f>
        <v>0</v>
      </c>
      <c r="BF348" s="140">
        <f>IF(N348="znížená",J348,0)</f>
        <v>0</v>
      </c>
      <c r="BG348" s="140">
        <f>IF(N348="zákl. prenesená",J348,0)</f>
        <v>0</v>
      </c>
      <c r="BH348" s="140">
        <f>IF(N348="zníž. prenesená",J348,0)</f>
        <v>0</v>
      </c>
      <c r="BI348" s="140">
        <f>IF(N348="nulová",J348,0)</f>
        <v>0</v>
      </c>
      <c r="BJ348" s="13" t="s">
        <v>107</v>
      </c>
      <c r="BK348" s="140">
        <f>ROUND(I348*H348,2)</f>
        <v>0</v>
      </c>
      <c r="BL348" s="13" t="s">
        <v>124</v>
      </c>
      <c r="BM348" s="226" t="s">
        <v>984</v>
      </c>
    </row>
    <row r="349" spans="2:65" s="1" customFormat="1" ht="24.25" customHeight="1" x14ac:dyDescent="0.25">
      <c r="B349" s="127"/>
      <c r="C349" s="217">
        <v>205</v>
      </c>
      <c r="D349" s="217" t="s">
        <v>104</v>
      </c>
      <c r="E349" s="218" t="s">
        <v>985</v>
      </c>
      <c r="F349" s="219" t="s">
        <v>986</v>
      </c>
      <c r="G349" s="220" t="s">
        <v>137</v>
      </c>
      <c r="H349" s="221">
        <v>40</v>
      </c>
      <c r="I349" s="222"/>
      <c r="J349" s="222">
        <f>ROUND(I349*H349,2)</f>
        <v>0</v>
      </c>
      <c r="K349" s="134"/>
      <c r="L349" s="25"/>
      <c r="M349" s="223" t="s">
        <v>1</v>
      </c>
      <c r="O349" s="224">
        <v>1.82016</v>
      </c>
      <c r="P349" s="224">
        <f>O349*H349</f>
        <v>72.806399999999996</v>
      </c>
      <c r="Q349" s="224">
        <v>1.846277E-2</v>
      </c>
      <c r="R349" s="224">
        <f>Q349*H349</f>
        <v>0.73851080000000002</v>
      </c>
      <c r="S349" s="224">
        <v>0</v>
      </c>
      <c r="T349" s="225">
        <f>S349*H349</f>
        <v>0</v>
      </c>
      <c r="AR349" s="226" t="s">
        <v>124</v>
      </c>
      <c r="AT349" s="226" t="s">
        <v>104</v>
      </c>
      <c r="AU349" s="226" t="s">
        <v>107</v>
      </c>
      <c r="AY349" s="13" t="s">
        <v>102</v>
      </c>
      <c r="BE349" s="140">
        <f>IF(N349="základná",J349,0)</f>
        <v>0</v>
      </c>
      <c r="BF349" s="140">
        <f>IF(N349="znížená",J349,0)</f>
        <v>0</v>
      </c>
      <c r="BG349" s="140">
        <f>IF(N349="zákl. prenesená",J349,0)</f>
        <v>0</v>
      </c>
      <c r="BH349" s="140">
        <f>IF(N349="zníž. prenesená",J349,0)</f>
        <v>0</v>
      </c>
      <c r="BI349" s="140">
        <f>IF(N349="nulová",J349,0)</f>
        <v>0</v>
      </c>
      <c r="BJ349" s="13" t="s">
        <v>107</v>
      </c>
      <c r="BK349" s="140">
        <f>ROUND(I349*H349,2)</f>
        <v>0</v>
      </c>
      <c r="BL349" s="13" t="s">
        <v>124</v>
      </c>
      <c r="BM349" s="226" t="s">
        <v>987</v>
      </c>
    </row>
    <row r="350" spans="2:65" s="1" customFormat="1" ht="24.25" customHeight="1" x14ac:dyDescent="0.25">
      <c r="B350" s="127"/>
      <c r="C350" s="217">
        <v>206</v>
      </c>
      <c r="D350" s="217" t="s">
        <v>104</v>
      </c>
      <c r="E350" s="218" t="s">
        <v>988</v>
      </c>
      <c r="F350" s="219" t="s">
        <v>989</v>
      </c>
      <c r="G350" s="220" t="s">
        <v>160</v>
      </c>
      <c r="H350" s="221">
        <v>51.494</v>
      </c>
      <c r="I350" s="222"/>
      <c r="J350" s="222">
        <f>ROUND(I350*H350,2)</f>
        <v>0</v>
      </c>
      <c r="K350" s="134"/>
      <c r="L350" s="25"/>
      <c r="M350" s="223" t="s">
        <v>1</v>
      </c>
      <c r="O350" s="224">
        <v>0</v>
      </c>
      <c r="P350" s="224">
        <f>O350*H350</f>
        <v>0</v>
      </c>
      <c r="Q350" s="224">
        <v>0</v>
      </c>
      <c r="R350" s="224">
        <f>Q350*H350</f>
        <v>0</v>
      </c>
      <c r="S350" s="224">
        <v>0</v>
      </c>
      <c r="T350" s="225">
        <f>S350*H350</f>
        <v>0</v>
      </c>
      <c r="AR350" s="226" t="s">
        <v>124</v>
      </c>
      <c r="AT350" s="226" t="s">
        <v>104</v>
      </c>
      <c r="AU350" s="226" t="s">
        <v>107</v>
      </c>
      <c r="AY350" s="13" t="s">
        <v>102</v>
      </c>
      <c r="BE350" s="140">
        <f>IF(N350="základná",J350,0)</f>
        <v>0</v>
      </c>
      <c r="BF350" s="140">
        <f>IF(N350="znížená",J350,0)</f>
        <v>0</v>
      </c>
      <c r="BG350" s="140">
        <f>IF(N350="zákl. prenesená",J350,0)</f>
        <v>0</v>
      </c>
      <c r="BH350" s="140">
        <f>IF(N350="zníž. prenesená",J350,0)</f>
        <v>0</v>
      </c>
      <c r="BI350" s="140">
        <f>IF(N350="nulová",J350,0)</f>
        <v>0</v>
      </c>
      <c r="BJ350" s="13" t="s">
        <v>107</v>
      </c>
      <c r="BK350" s="140">
        <f>ROUND(I350*H350,2)</f>
        <v>0</v>
      </c>
      <c r="BL350" s="13" t="s">
        <v>124</v>
      </c>
      <c r="BM350" s="226" t="s">
        <v>990</v>
      </c>
    </row>
    <row r="351" spans="2:65" s="205" customFormat="1" ht="22.95" customHeight="1" x14ac:dyDescent="0.3">
      <c r="B351" s="206"/>
      <c r="D351" s="207" t="s">
        <v>65</v>
      </c>
      <c r="E351" s="215" t="s">
        <v>135</v>
      </c>
      <c r="F351" s="215" t="s">
        <v>136</v>
      </c>
      <c r="J351" s="216">
        <f>BK351</f>
        <v>0</v>
      </c>
      <c r="L351" s="206"/>
      <c r="M351" s="210"/>
      <c r="P351" s="211">
        <f>SUM(P352:P354)</f>
        <v>0.30120000000000002</v>
      </c>
      <c r="R351" s="211">
        <f>SUM(R352:R354)</f>
        <v>1.1836199999999998E-3</v>
      </c>
      <c r="T351" s="212">
        <f>SUM(T352:T354)</f>
        <v>0</v>
      </c>
      <c r="AR351" s="207" t="s">
        <v>107</v>
      </c>
      <c r="AT351" s="213" t="s">
        <v>65</v>
      </c>
      <c r="AU351" s="213" t="s">
        <v>72</v>
      </c>
      <c r="AY351" s="207" t="s">
        <v>102</v>
      </c>
      <c r="BK351" s="214">
        <f>SUM(BK352:BK354)</f>
        <v>0</v>
      </c>
    </row>
    <row r="352" spans="2:65" s="1" customFormat="1" ht="24.25" customHeight="1" x14ac:dyDescent="0.25">
      <c r="B352" s="127"/>
      <c r="C352" s="217">
        <v>207</v>
      </c>
      <c r="D352" s="217" t="s">
        <v>104</v>
      </c>
      <c r="E352" s="218" t="s">
        <v>991</v>
      </c>
      <c r="F352" s="219" t="s">
        <v>992</v>
      </c>
      <c r="G352" s="220" t="s">
        <v>105</v>
      </c>
      <c r="H352" s="221">
        <v>6</v>
      </c>
      <c r="I352" s="222"/>
      <c r="J352" s="222">
        <f>ROUND(I352*H352,2)</f>
        <v>0</v>
      </c>
      <c r="K352" s="134"/>
      <c r="L352" s="25"/>
      <c r="M352" s="223" t="s">
        <v>1</v>
      </c>
      <c r="O352" s="224">
        <v>5.0200000000000002E-2</v>
      </c>
      <c r="P352" s="224">
        <f>O352*H352</f>
        <v>0.30120000000000002</v>
      </c>
      <c r="Q352" s="224">
        <v>1.0726999999999999E-4</v>
      </c>
      <c r="R352" s="224">
        <f>Q352*H352</f>
        <v>6.4361999999999991E-4</v>
      </c>
      <c r="S352" s="224">
        <v>0</v>
      </c>
      <c r="T352" s="225">
        <f>S352*H352</f>
        <v>0</v>
      </c>
      <c r="AR352" s="226" t="s">
        <v>124</v>
      </c>
      <c r="AT352" s="226" t="s">
        <v>104</v>
      </c>
      <c r="AU352" s="226" t="s">
        <v>107</v>
      </c>
      <c r="AY352" s="13" t="s">
        <v>102</v>
      </c>
      <c r="BE352" s="140">
        <f>IF(N352="základná",J352,0)</f>
        <v>0</v>
      </c>
      <c r="BF352" s="140">
        <f>IF(N352="znížená",J352,0)</f>
        <v>0</v>
      </c>
      <c r="BG352" s="140">
        <f>IF(N352="zákl. prenesená",J352,0)</f>
        <v>0</v>
      </c>
      <c r="BH352" s="140">
        <f>IF(N352="zníž. prenesená",J352,0)</f>
        <v>0</v>
      </c>
      <c r="BI352" s="140">
        <f>IF(N352="nulová",J352,0)</f>
        <v>0</v>
      </c>
      <c r="BJ352" s="13" t="s">
        <v>107</v>
      </c>
      <c r="BK352" s="140">
        <f>ROUND(I352*H352,2)</f>
        <v>0</v>
      </c>
      <c r="BL352" s="13" t="s">
        <v>124</v>
      </c>
      <c r="BM352" s="226" t="s">
        <v>993</v>
      </c>
    </row>
    <row r="353" spans="2:65" s="1" customFormat="1" ht="33" customHeight="1" x14ac:dyDescent="0.25">
      <c r="B353" s="127"/>
      <c r="C353" s="227">
        <v>208</v>
      </c>
      <c r="D353" s="227" t="s">
        <v>143</v>
      </c>
      <c r="E353" s="228" t="s">
        <v>994</v>
      </c>
      <c r="F353" s="229" t="s">
        <v>995</v>
      </c>
      <c r="G353" s="230" t="s">
        <v>105</v>
      </c>
      <c r="H353" s="231">
        <v>6</v>
      </c>
      <c r="I353" s="232"/>
      <c r="J353" s="232">
        <f>ROUND(I353*H353,2)</f>
        <v>0</v>
      </c>
      <c r="K353" s="233"/>
      <c r="L353" s="234"/>
      <c r="M353" s="235" t="s">
        <v>1</v>
      </c>
      <c r="O353" s="224">
        <v>0</v>
      </c>
      <c r="P353" s="224">
        <f>O353*H353</f>
        <v>0</v>
      </c>
      <c r="Q353" s="224">
        <v>9.0000000000000006E-5</v>
      </c>
      <c r="R353" s="224">
        <f>Q353*H353</f>
        <v>5.4000000000000001E-4</v>
      </c>
      <c r="S353" s="224">
        <v>0</v>
      </c>
      <c r="T353" s="225">
        <f>S353*H353</f>
        <v>0</v>
      </c>
      <c r="AR353" s="226" t="s">
        <v>463</v>
      </c>
      <c r="AT353" s="226" t="s">
        <v>143</v>
      </c>
      <c r="AU353" s="226" t="s">
        <v>107</v>
      </c>
      <c r="AY353" s="13" t="s">
        <v>102</v>
      </c>
      <c r="BE353" s="140">
        <f>IF(N353="základná",J353,0)</f>
        <v>0</v>
      </c>
      <c r="BF353" s="140">
        <f>IF(N353="znížená",J353,0)</f>
        <v>0</v>
      </c>
      <c r="BG353" s="140">
        <f>IF(N353="zákl. prenesená",J353,0)</f>
        <v>0</v>
      </c>
      <c r="BH353" s="140">
        <f>IF(N353="zníž. prenesená",J353,0)</f>
        <v>0</v>
      </c>
      <c r="BI353" s="140">
        <f>IF(N353="nulová",J353,0)</f>
        <v>0</v>
      </c>
      <c r="BJ353" s="13" t="s">
        <v>107</v>
      </c>
      <c r="BK353" s="140">
        <f>ROUND(I353*H353,2)</f>
        <v>0</v>
      </c>
      <c r="BL353" s="13" t="s">
        <v>124</v>
      </c>
      <c r="BM353" s="226" t="s">
        <v>996</v>
      </c>
    </row>
    <row r="354" spans="2:65" s="1" customFormat="1" ht="24.25" customHeight="1" x14ac:dyDescent="0.25">
      <c r="B354" s="127"/>
      <c r="C354" s="217">
        <v>209</v>
      </c>
      <c r="D354" s="217" t="s">
        <v>104</v>
      </c>
      <c r="E354" s="218" t="s">
        <v>161</v>
      </c>
      <c r="F354" s="219" t="s">
        <v>162</v>
      </c>
      <c r="G354" s="220" t="s">
        <v>160</v>
      </c>
      <c r="H354" s="221">
        <v>0.13400000000000001</v>
      </c>
      <c r="I354" s="222"/>
      <c r="J354" s="222">
        <f>ROUND(I354*H354,2)</f>
        <v>0</v>
      </c>
      <c r="K354" s="134"/>
      <c r="L354" s="25"/>
      <c r="M354" s="223" t="s">
        <v>1</v>
      </c>
      <c r="O354" s="224">
        <v>0</v>
      </c>
      <c r="P354" s="224">
        <f>O354*H354</f>
        <v>0</v>
      </c>
      <c r="Q354" s="224">
        <v>0</v>
      </c>
      <c r="R354" s="224">
        <f>Q354*H354</f>
        <v>0</v>
      </c>
      <c r="S354" s="224">
        <v>0</v>
      </c>
      <c r="T354" s="225">
        <f>S354*H354</f>
        <v>0</v>
      </c>
      <c r="AR354" s="226" t="s">
        <v>124</v>
      </c>
      <c r="AT354" s="226" t="s">
        <v>104</v>
      </c>
      <c r="AU354" s="226" t="s">
        <v>107</v>
      </c>
      <c r="AY354" s="13" t="s">
        <v>102</v>
      </c>
      <c r="BE354" s="140">
        <f>IF(N354="základná",J354,0)</f>
        <v>0</v>
      </c>
      <c r="BF354" s="140">
        <f>IF(N354="znížená",J354,0)</f>
        <v>0</v>
      </c>
      <c r="BG354" s="140">
        <f>IF(N354="zákl. prenesená",J354,0)</f>
        <v>0</v>
      </c>
      <c r="BH354" s="140">
        <f>IF(N354="zníž. prenesená",J354,0)</f>
        <v>0</v>
      </c>
      <c r="BI354" s="140">
        <f>IF(N354="nulová",J354,0)</f>
        <v>0</v>
      </c>
      <c r="BJ354" s="13" t="s">
        <v>107</v>
      </c>
      <c r="BK354" s="140">
        <f>ROUND(I354*H354,2)</f>
        <v>0</v>
      </c>
      <c r="BL354" s="13" t="s">
        <v>124</v>
      </c>
      <c r="BM354" s="226" t="s">
        <v>997</v>
      </c>
    </row>
    <row r="355" spans="2:65" s="205" customFormat="1" ht="22.95" customHeight="1" x14ac:dyDescent="0.3">
      <c r="B355" s="206"/>
      <c r="D355" s="207" t="s">
        <v>65</v>
      </c>
      <c r="E355" s="215" t="s">
        <v>998</v>
      </c>
      <c r="F355" s="215" t="s">
        <v>999</v>
      </c>
      <c r="J355" s="216">
        <f>BK355</f>
        <v>0</v>
      </c>
      <c r="L355" s="206"/>
      <c r="M355" s="210"/>
      <c r="P355" s="211">
        <f>P356</f>
        <v>3.9367239999999999</v>
      </c>
      <c r="R355" s="211">
        <f>R356</f>
        <v>4.2121859999999997E-3</v>
      </c>
      <c r="T355" s="212">
        <f>T356</f>
        <v>0</v>
      </c>
      <c r="AR355" s="207" t="s">
        <v>107</v>
      </c>
      <c r="AT355" s="213" t="s">
        <v>65</v>
      </c>
      <c r="AU355" s="213" t="s">
        <v>72</v>
      </c>
      <c r="AY355" s="207" t="s">
        <v>102</v>
      </c>
      <c r="BK355" s="214">
        <f>BK356</f>
        <v>0</v>
      </c>
    </row>
    <row r="356" spans="2:65" s="1" customFormat="1" ht="37.950000000000003" customHeight="1" x14ac:dyDescent="0.25">
      <c r="B356" s="127"/>
      <c r="C356" s="217">
        <v>210</v>
      </c>
      <c r="D356" s="217" t="s">
        <v>104</v>
      </c>
      <c r="E356" s="218" t="s">
        <v>1000</v>
      </c>
      <c r="F356" s="219" t="s">
        <v>1001</v>
      </c>
      <c r="G356" s="220" t="s">
        <v>137</v>
      </c>
      <c r="H356" s="221">
        <v>41.8</v>
      </c>
      <c r="I356" s="222"/>
      <c r="J356" s="222">
        <f>ROUND(I356*H356,2)</f>
        <v>0</v>
      </c>
      <c r="K356" s="134"/>
      <c r="L356" s="25"/>
      <c r="M356" s="223" t="s">
        <v>1</v>
      </c>
      <c r="O356" s="224">
        <v>9.418E-2</v>
      </c>
      <c r="P356" s="224">
        <f>O356*H356</f>
        <v>3.9367239999999999</v>
      </c>
      <c r="Q356" s="224">
        <v>1.0077E-4</v>
      </c>
      <c r="R356" s="224">
        <f>Q356*H356</f>
        <v>4.2121859999999997E-3</v>
      </c>
      <c r="S356" s="224">
        <v>0</v>
      </c>
      <c r="T356" s="225">
        <f>S356*H356</f>
        <v>0</v>
      </c>
      <c r="AR356" s="226" t="s">
        <v>124</v>
      </c>
      <c r="AT356" s="226" t="s">
        <v>104</v>
      </c>
      <c r="AU356" s="226" t="s">
        <v>107</v>
      </c>
      <c r="AY356" s="13" t="s">
        <v>102</v>
      </c>
      <c r="BE356" s="140">
        <f>IF(N356="základná",J356,0)</f>
        <v>0</v>
      </c>
      <c r="BF356" s="140">
        <f>IF(N356="znížená",J356,0)</f>
        <v>0</v>
      </c>
      <c r="BG356" s="140">
        <f>IF(N356="zákl. prenesená",J356,0)</f>
        <v>0</v>
      </c>
      <c r="BH356" s="140">
        <f>IF(N356="zníž. prenesená",J356,0)</f>
        <v>0</v>
      </c>
      <c r="BI356" s="140">
        <f>IF(N356="nulová",J356,0)</f>
        <v>0</v>
      </c>
      <c r="BJ356" s="13" t="s">
        <v>107</v>
      </c>
      <c r="BK356" s="140">
        <f>ROUND(I356*H356,2)</f>
        <v>0</v>
      </c>
      <c r="BL356" s="13" t="s">
        <v>124</v>
      </c>
      <c r="BM356" s="226" t="s">
        <v>1002</v>
      </c>
    </row>
    <row r="357" spans="2:65" s="205" customFormat="1" ht="25.95" customHeight="1" x14ac:dyDescent="0.35">
      <c r="B357" s="206"/>
      <c r="D357" s="207" t="s">
        <v>65</v>
      </c>
      <c r="E357" s="208" t="s">
        <v>143</v>
      </c>
      <c r="F357" s="208" t="s">
        <v>144</v>
      </c>
      <c r="J357" s="209">
        <f>BK357</f>
        <v>0</v>
      </c>
      <c r="L357" s="206"/>
      <c r="M357" s="210"/>
      <c r="P357" s="211">
        <f>P358+P363+P372</f>
        <v>436.38600000000002</v>
      </c>
      <c r="R357" s="211">
        <f>R358+R363+R372</f>
        <v>3.9308628800000007</v>
      </c>
      <c r="T357" s="212">
        <f>T358+T363+T372</f>
        <v>0</v>
      </c>
      <c r="AR357" s="207" t="s">
        <v>110</v>
      </c>
      <c r="AT357" s="213" t="s">
        <v>65</v>
      </c>
      <c r="AU357" s="213" t="s">
        <v>66</v>
      </c>
      <c r="AY357" s="207" t="s">
        <v>102</v>
      </c>
      <c r="BK357" s="214">
        <f>BK358+BK363+BK372</f>
        <v>0</v>
      </c>
    </row>
    <row r="358" spans="2:65" s="205" customFormat="1" ht="22.95" customHeight="1" x14ac:dyDescent="0.3">
      <c r="B358" s="206"/>
      <c r="D358" s="207" t="s">
        <v>65</v>
      </c>
      <c r="E358" s="215" t="s">
        <v>145</v>
      </c>
      <c r="F358" s="215" t="s">
        <v>146</v>
      </c>
      <c r="J358" s="216">
        <f>BK358</f>
        <v>0</v>
      </c>
      <c r="L358" s="206"/>
      <c r="M358" s="210"/>
      <c r="P358" s="211">
        <f>SUM(P359:P362)</f>
        <v>2.41</v>
      </c>
      <c r="R358" s="211">
        <f>SUM(R359:R362)</f>
        <v>2.8210000000000002E-2</v>
      </c>
      <c r="T358" s="212">
        <f>SUM(T359:T362)</f>
        <v>0</v>
      </c>
      <c r="AR358" s="207" t="s">
        <v>110</v>
      </c>
      <c r="AT358" s="213" t="s">
        <v>65</v>
      </c>
      <c r="AU358" s="213" t="s">
        <v>72</v>
      </c>
      <c r="AY358" s="207" t="s">
        <v>102</v>
      </c>
      <c r="BK358" s="214">
        <f>SUM(BK359:BK362)</f>
        <v>0</v>
      </c>
    </row>
    <row r="359" spans="2:65" s="1" customFormat="1" ht="24.25" customHeight="1" x14ac:dyDescent="0.25">
      <c r="B359" s="127"/>
      <c r="C359" s="217">
        <v>211</v>
      </c>
      <c r="D359" s="217" t="s">
        <v>104</v>
      </c>
      <c r="E359" s="218" t="s">
        <v>1003</v>
      </c>
      <c r="F359" s="219" t="s">
        <v>1004</v>
      </c>
      <c r="G359" s="220" t="s">
        <v>137</v>
      </c>
      <c r="H359" s="221">
        <v>4</v>
      </c>
      <c r="I359" s="222"/>
      <c r="J359" s="222">
        <f t="shared" ref="J359:J362" si="71">ROUND(I359*H359,2)</f>
        <v>0</v>
      </c>
      <c r="K359" s="134"/>
      <c r="L359" s="25"/>
      <c r="M359" s="223" t="s">
        <v>1</v>
      </c>
      <c r="O359" s="224">
        <v>0.115</v>
      </c>
      <c r="P359" s="224">
        <f t="shared" ref="P359:P362" si="72">O359*H359</f>
        <v>0.46</v>
      </c>
      <c r="Q359" s="224">
        <v>0</v>
      </c>
      <c r="R359" s="224">
        <f t="shared" ref="R359:R362" si="73">Q359*H359</f>
        <v>0</v>
      </c>
      <c r="S359" s="224">
        <v>0</v>
      </c>
      <c r="T359" s="225">
        <f t="shared" ref="T359:T362" si="74">S359*H359</f>
        <v>0</v>
      </c>
      <c r="AR359" s="226" t="s">
        <v>147</v>
      </c>
      <c r="AT359" s="226" t="s">
        <v>104</v>
      </c>
      <c r="AU359" s="226" t="s">
        <v>107</v>
      </c>
      <c r="AY359" s="13" t="s">
        <v>102</v>
      </c>
      <c r="BE359" s="140">
        <f t="shared" ref="BE359:BE362" si="75">IF(N359="základná",J359,0)</f>
        <v>0</v>
      </c>
      <c r="BF359" s="140">
        <f t="shared" ref="BF359:BF362" si="76">IF(N359="znížená",J359,0)</f>
        <v>0</v>
      </c>
      <c r="BG359" s="140">
        <f t="shared" ref="BG359:BG362" si="77">IF(N359="zákl. prenesená",J359,0)</f>
        <v>0</v>
      </c>
      <c r="BH359" s="140">
        <f t="shared" ref="BH359:BH362" si="78">IF(N359="zníž. prenesená",J359,0)</f>
        <v>0</v>
      </c>
      <c r="BI359" s="140">
        <f t="shared" ref="BI359:BI362" si="79">IF(N359="nulová",J359,0)</f>
        <v>0</v>
      </c>
      <c r="BJ359" s="13" t="s">
        <v>107</v>
      </c>
      <c r="BK359" s="140">
        <f t="shared" ref="BK359:BK362" si="80">ROUND(I359*H359,2)</f>
        <v>0</v>
      </c>
      <c r="BL359" s="13" t="s">
        <v>147</v>
      </c>
      <c r="BM359" s="226" t="s">
        <v>1005</v>
      </c>
    </row>
    <row r="360" spans="2:65" s="1" customFormat="1" ht="24.25" customHeight="1" x14ac:dyDescent="0.25">
      <c r="B360" s="127"/>
      <c r="C360" s="227">
        <v>212</v>
      </c>
      <c r="D360" s="227" t="s">
        <v>143</v>
      </c>
      <c r="E360" s="228" t="s">
        <v>1006</v>
      </c>
      <c r="F360" s="229" t="s">
        <v>1007</v>
      </c>
      <c r="G360" s="230" t="s">
        <v>137</v>
      </c>
      <c r="H360" s="231">
        <v>4</v>
      </c>
      <c r="I360" s="232"/>
      <c r="J360" s="232">
        <f t="shared" si="71"/>
        <v>0</v>
      </c>
      <c r="K360" s="233"/>
      <c r="L360" s="234"/>
      <c r="M360" s="235" t="s">
        <v>1</v>
      </c>
      <c r="O360" s="224">
        <v>0</v>
      </c>
      <c r="P360" s="224">
        <f t="shared" si="72"/>
        <v>0</v>
      </c>
      <c r="Q360" s="224">
        <v>2.5000000000000001E-4</v>
      </c>
      <c r="R360" s="224">
        <f t="shared" si="73"/>
        <v>1E-3</v>
      </c>
      <c r="S360" s="224">
        <v>0</v>
      </c>
      <c r="T360" s="225">
        <f t="shared" si="74"/>
        <v>0</v>
      </c>
      <c r="AR360" s="226" t="s">
        <v>711</v>
      </c>
      <c r="AT360" s="226" t="s">
        <v>143</v>
      </c>
      <c r="AU360" s="226" t="s">
        <v>107</v>
      </c>
      <c r="AY360" s="13" t="s">
        <v>102</v>
      </c>
      <c r="BE360" s="140">
        <f t="shared" si="75"/>
        <v>0</v>
      </c>
      <c r="BF360" s="140">
        <f t="shared" si="76"/>
        <v>0</v>
      </c>
      <c r="BG360" s="140">
        <f t="shared" si="77"/>
        <v>0</v>
      </c>
      <c r="BH360" s="140">
        <f t="shared" si="78"/>
        <v>0</v>
      </c>
      <c r="BI360" s="140">
        <f t="shared" si="79"/>
        <v>0</v>
      </c>
      <c r="BJ360" s="13" t="s">
        <v>107</v>
      </c>
      <c r="BK360" s="140">
        <f t="shared" si="80"/>
        <v>0</v>
      </c>
      <c r="BL360" s="13" t="s">
        <v>711</v>
      </c>
      <c r="BM360" s="226" t="s">
        <v>1008</v>
      </c>
    </row>
    <row r="361" spans="2:65" s="1" customFormat="1" ht="33" customHeight="1" x14ac:dyDescent="0.25">
      <c r="B361" s="127"/>
      <c r="C361" s="217">
        <v>213</v>
      </c>
      <c r="D361" s="217" t="s">
        <v>104</v>
      </c>
      <c r="E361" s="218" t="s">
        <v>1009</v>
      </c>
      <c r="F361" s="219" t="s">
        <v>1010</v>
      </c>
      <c r="G361" s="220" t="s">
        <v>105</v>
      </c>
      <c r="H361" s="221">
        <v>1</v>
      </c>
      <c r="I361" s="222"/>
      <c r="J361" s="222">
        <f t="shared" si="71"/>
        <v>0</v>
      </c>
      <c r="K361" s="134"/>
      <c r="L361" s="25"/>
      <c r="M361" s="223" t="s">
        <v>1</v>
      </c>
      <c r="O361" s="224">
        <v>1.95</v>
      </c>
      <c r="P361" s="224">
        <f t="shared" si="72"/>
        <v>1.95</v>
      </c>
      <c r="Q361" s="224">
        <v>0</v>
      </c>
      <c r="R361" s="224">
        <f t="shared" si="73"/>
        <v>0</v>
      </c>
      <c r="S361" s="224">
        <v>0</v>
      </c>
      <c r="T361" s="225">
        <f t="shared" si="74"/>
        <v>0</v>
      </c>
      <c r="AR361" s="226" t="s">
        <v>147</v>
      </c>
      <c r="AT361" s="226" t="s">
        <v>104</v>
      </c>
      <c r="AU361" s="226" t="s">
        <v>107</v>
      </c>
      <c r="AY361" s="13" t="s">
        <v>102</v>
      </c>
      <c r="BE361" s="140">
        <f t="shared" si="75"/>
        <v>0</v>
      </c>
      <c r="BF361" s="140">
        <f t="shared" si="76"/>
        <v>0</v>
      </c>
      <c r="BG361" s="140">
        <f t="shared" si="77"/>
        <v>0</v>
      </c>
      <c r="BH361" s="140">
        <f t="shared" si="78"/>
        <v>0</v>
      </c>
      <c r="BI361" s="140">
        <f t="shared" si="79"/>
        <v>0</v>
      </c>
      <c r="BJ361" s="13" t="s">
        <v>107</v>
      </c>
      <c r="BK361" s="140">
        <f t="shared" si="80"/>
        <v>0</v>
      </c>
      <c r="BL361" s="13" t="s">
        <v>147</v>
      </c>
      <c r="BM361" s="226" t="s">
        <v>1011</v>
      </c>
    </row>
    <row r="362" spans="2:65" s="1" customFormat="1" ht="33" customHeight="1" x14ac:dyDescent="0.25">
      <c r="B362" s="127"/>
      <c r="C362" s="227">
        <v>214</v>
      </c>
      <c r="D362" s="227" t="s">
        <v>143</v>
      </c>
      <c r="E362" s="228" t="s">
        <v>1012</v>
      </c>
      <c r="F362" s="229" t="s">
        <v>1013</v>
      </c>
      <c r="G362" s="230" t="s">
        <v>105</v>
      </c>
      <c r="H362" s="231">
        <v>1</v>
      </c>
      <c r="I362" s="232"/>
      <c r="J362" s="232">
        <f t="shared" si="71"/>
        <v>0</v>
      </c>
      <c r="K362" s="233"/>
      <c r="L362" s="234"/>
      <c r="M362" s="235" t="s">
        <v>1</v>
      </c>
      <c r="O362" s="224">
        <v>0</v>
      </c>
      <c r="P362" s="224">
        <f t="shared" si="72"/>
        <v>0</v>
      </c>
      <c r="Q362" s="224">
        <v>2.7210000000000002E-2</v>
      </c>
      <c r="R362" s="224">
        <f t="shared" si="73"/>
        <v>2.7210000000000002E-2</v>
      </c>
      <c r="S362" s="224">
        <v>0</v>
      </c>
      <c r="T362" s="225">
        <f t="shared" si="74"/>
        <v>0</v>
      </c>
      <c r="AR362" s="226" t="s">
        <v>711</v>
      </c>
      <c r="AT362" s="226" t="s">
        <v>143</v>
      </c>
      <c r="AU362" s="226" t="s">
        <v>107</v>
      </c>
      <c r="AY362" s="13" t="s">
        <v>102</v>
      </c>
      <c r="BE362" s="140">
        <f t="shared" si="75"/>
        <v>0</v>
      </c>
      <c r="BF362" s="140">
        <f t="shared" si="76"/>
        <v>0</v>
      </c>
      <c r="BG362" s="140">
        <f t="shared" si="77"/>
        <v>0</v>
      </c>
      <c r="BH362" s="140">
        <f t="shared" si="78"/>
        <v>0</v>
      </c>
      <c r="BI362" s="140">
        <f t="shared" si="79"/>
        <v>0</v>
      </c>
      <c r="BJ362" s="13" t="s">
        <v>107</v>
      </c>
      <c r="BK362" s="140">
        <f t="shared" si="80"/>
        <v>0</v>
      </c>
      <c r="BL362" s="13" t="s">
        <v>711</v>
      </c>
      <c r="BM362" s="226" t="s">
        <v>1014</v>
      </c>
    </row>
    <row r="363" spans="2:65" s="205" customFormat="1" ht="22.95" customHeight="1" x14ac:dyDescent="0.3">
      <c r="B363" s="206"/>
      <c r="D363" s="207" t="s">
        <v>65</v>
      </c>
      <c r="E363" s="215" t="s">
        <v>1015</v>
      </c>
      <c r="F363" s="215" t="s">
        <v>1016</v>
      </c>
      <c r="J363" s="216">
        <f>BK363</f>
        <v>0</v>
      </c>
      <c r="L363" s="206"/>
      <c r="M363" s="210"/>
      <c r="P363" s="211">
        <f>SUM(P364:P371)</f>
        <v>431.286</v>
      </c>
      <c r="R363" s="211">
        <f>SUM(R364:R371)</f>
        <v>3.6812528800000006</v>
      </c>
      <c r="T363" s="212">
        <f>SUM(T364:T371)</f>
        <v>0</v>
      </c>
      <c r="AR363" s="207" t="s">
        <v>110</v>
      </c>
      <c r="AT363" s="213" t="s">
        <v>65</v>
      </c>
      <c r="AU363" s="213" t="s">
        <v>72</v>
      </c>
      <c r="AY363" s="207" t="s">
        <v>102</v>
      </c>
      <c r="BK363" s="214">
        <f>SUM(BK364:BK371)</f>
        <v>0</v>
      </c>
    </row>
    <row r="364" spans="2:65" s="1" customFormat="1" ht="21.75" customHeight="1" x14ac:dyDescent="0.25">
      <c r="B364" s="127"/>
      <c r="C364" s="217">
        <v>215</v>
      </c>
      <c r="D364" s="217" t="s">
        <v>104</v>
      </c>
      <c r="E364" s="218" t="s">
        <v>1017</v>
      </c>
      <c r="F364" s="219" t="s">
        <v>1018</v>
      </c>
      <c r="G364" s="220" t="s">
        <v>137</v>
      </c>
      <c r="H364" s="221">
        <v>52</v>
      </c>
      <c r="I364" s="222"/>
      <c r="J364" s="222">
        <f t="shared" ref="J364:J371" si="81">ROUND(I364*H364,2)</f>
        <v>0</v>
      </c>
      <c r="K364" s="134"/>
      <c r="L364" s="25"/>
      <c r="M364" s="223" t="s">
        <v>1</v>
      </c>
      <c r="O364" s="224">
        <v>7.5449999999999999</v>
      </c>
      <c r="P364" s="224">
        <f t="shared" ref="P364:P371" si="82">O364*H364</f>
        <v>392.34</v>
      </c>
      <c r="Q364" s="224">
        <v>8.7066999999999995E-3</v>
      </c>
      <c r="R364" s="224">
        <f t="shared" ref="R364:R371" si="83">Q364*H364</f>
        <v>0.4527484</v>
      </c>
      <c r="S364" s="224">
        <v>0</v>
      </c>
      <c r="T364" s="225">
        <f t="shared" ref="T364:T371" si="84">S364*H364</f>
        <v>0</v>
      </c>
      <c r="AR364" s="226" t="s">
        <v>147</v>
      </c>
      <c r="AT364" s="226" t="s">
        <v>104</v>
      </c>
      <c r="AU364" s="226" t="s">
        <v>107</v>
      </c>
      <c r="AY364" s="13" t="s">
        <v>102</v>
      </c>
      <c r="BE364" s="140">
        <f t="shared" ref="BE364:BE371" si="85">IF(N364="základná",J364,0)</f>
        <v>0</v>
      </c>
      <c r="BF364" s="140">
        <f t="shared" ref="BF364:BF371" si="86">IF(N364="znížená",J364,0)</f>
        <v>0</v>
      </c>
      <c r="BG364" s="140">
        <f t="shared" ref="BG364:BG371" si="87">IF(N364="zákl. prenesená",J364,0)</f>
        <v>0</v>
      </c>
      <c r="BH364" s="140">
        <f t="shared" ref="BH364:BH371" si="88">IF(N364="zníž. prenesená",J364,0)</f>
        <v>0</v>
      </c>
      <c r="BI364" s="140">
        <f t="shared" ref="BI364:BI371" si="89">IF(N364="nulová",J364,0)</f>
        <v>0</v>
      </c>
      <c r="BJ364" s="13" t="s">
        <v>107</v>
      </c>
      <c r="BK364" s="140">
        <f t="shared" ref="BK364:BK371" si="90">ROUND(I364*H364,2)</f>
        <v>0</v>
      </c>
      <c r="BL364" s="13" t="s">
        <v>147</v>
      </c>
      <c r="BM364" s="226" t="s">
        <v>1019</v>
      </c>
    </row>
    <row r="365" spans="2:65" s="1" customFormat="1" ht="24.25" customHeight="1" x14ac:dyDescent="0.25">
      <c r="B365" s="127"/>
      <c r="C365" s="227">
        <v>216</v>
      </c>
      <c r="D365" s="227" t="s">
        <v>143</v>
      </c>
      <c r="E365" s="228" t="s">
        <v>1020</v>
      </c>
      <c r="F365" s="229" t="s">
        <v>1021</v>
      </c>
      <c r="G365" s="230" t="s">
        <v>137</v>
      </c>
      <c r="H365" s="231">
        <v>54.6</v>
      </c>
      <c r="I365" s="232"/>
      <c r="J365" s="232">
        <f t="shared" si="81"/>
        <v>0</v>
      </c>
      <c r="K365" s="233"/>
      <c r="L365" s="234"/>
      <c r="M365" s="235" t="s">
        <v>1</v>
      </c>
      <c r="O365" s="224">
        <v>0</v>
      </c>
      <c r="P365" s="224">
        <f t="shared" si="82"/>
        <v>0</v>
      </c>
      <c r="Q365" s="224">
        <v>1.7149999999999999E-2</v>
      </c>
      <c r="R365" s="224">
        <f t="shared" si="83"/>
        <v>0.93638999999999994</v>
      </c>
      <c r="S365" s="224">
        <v>0</v>
      </c>
      <c r="T365" s="225">
        <f t="shared" si="84"/>
        <v>0</v>
      </c>
      <c r="AR365" s="226" t="s">
        <v>711</v>
      </c>
      <c r="AT365" s="226" t="s">
        <v>143</v>
      </c>
      <c r="AU365" s="226" t="s">
        <v>107</v>
      </c>
      <c r="AY365" s="13" t="s">
        <v>102</v>
      </c>
      <c r="BE365" s="140">
        <f t="shared" si="85"/>
        <v>0</v>
      </c>
      <c r="BF365" s="140">
        <f t="shared" si="86"/>
        <v>0</v>
      </c>
      <c r="BG365" s="140">
        <f t="shared" si="87"/>
        <v>0</v>
      </c>
      <c r="BH365" s="140">
        <f t="shared" si="88"/>
        <v>0</v>
      </c>
      <c r="BI365" s="140">
        <f t="shared" si="89"/>
        <v>0</v>
      </c>
      <c r="BJ365" s="13" t="s">
        <v>107</v>
      </c>
      <c r="BK365" s="140">
        <f t="shared" si="90"/>
        <v>0</v>
      </c>
      <c r="BL365" s="13" t="s">
        <v>711</v>
      </c>
      <c r="BM365" s="226" t="s">
        <v>1022</v>
      </c>
    </row>
    <row r="366" spans="2:65" s="1" customFormat="1" ht="24.25" customHeight="1" x14ac:dyDescent="0.25">
      <c r="B366" s="127"/>
      <c r="C366" s="217">
        <v>217</v>
      </c>
      <c r="D366" s="217" t="s">
        <v>104</v>
      </c>
      <c r="E366" s="218" t="s">
        <v>1023</v>
      </c>
      <c r="F366" s="219" t="s">
        <v>1024</v>
      </c>
      <c r="G366" s="220" t="s">
        <v>137</v>
      </c>
      <c r="H366" s="221">
        <v>52</v>
      </c>
      <c r="I366" s="222"/>
      <c r="J366" s="222">
        <f t="shared" si="81"/>
        <v>0</v>
      </c>
      <c r="K366" s="134"/>
      <c r="L366" s="25"/>
      <c r="M366" s="223" t="s">
        <v>1</v>
      </c>
      <c r="O366" s="224">
        <v>0.39</v>
      </c>
      <c r="P366" s="224">
        <f t="shared" si="82"/>
        <v>20.28</v>
      </c>
      <c r="Q366" s="224">
        <v>2.411112E-2</v>
      </c>
      <c r="R366" s="224">
        <f t="shared" si="83"/>
        <v>1.2537782399999999</v>
      </c>
      <c r="S366" s="224">
        <v>0</v>
      </c>
      <c r="T366" s="225">
        <f t="shared" si="84"/>
        <v>0</v>
      </c>
      <c r="AR366" s="226" t="s">
        <v>147</v>
      </c>
      <c r="AT366" s="226" t="s">
        <v>104</v>
      </c>
      <c r="AU366" s="226" t="s">
        <v>107</v>
      </c>
      <c r="AY366" s="13" t="s">
        <v>102</v>
      </c>
      <c r="BE366" s="140">
        <f t="shared" si="85"/>
        <v>0</v>
      </c>
      <c r="BF366" s="140">
        <f t="shared" si="86"/>
        <v>0</v>
      </c>
      <c r="BG366" s="140">
        <f t="shared" si="87"/>
        <v>0</v>
      </c>
      <c r="BH366" s="140">
        <f t="shared" si="88"/>
        <v>0</v>
      </c>
      <c r="BI366" s="140">
        <f t="shared" si="89"/>
        <v>0</v>
      </c>
      <c r="BJ366" s="13" t="s">
        <v>107</v>
      </c>
      <c r="BK366" s="140">
        <f t="shared" si="90"/>
        <v>0</v>
      </c>
      <c r="BL366" s="13" t="s">
        <v>147</v>
      </c>
      <c r="BM366" s="226" t="s">
        <v>1025</v>
      </c>
    </row>
    <row r="367" spans="2:65" s="1" customFormat="1" ht="16.5" customHeight="1" x14ac:dyDescent="0.25">
      <c r="B367" s="127"/>
      <c r="C367" s="227">
        <v>218</v>
      </c>
      <c r="D367" s="227" t="s">
        <v>143</v>
      </c>
      <c r="E367" s="228" t="s">
        <v>1026</v>
      </c>
      <c r="F367" s="229" t="s">
        <v>1027</v>
      </c>
      <c r="G367" s="230" t="s">
        <v>105</v>
      </c>
      <c r="H367" s="231">
        <v>6</v>
      </c>
      <c r="I367" s="232"/>
      <c r="J367" s="232">
        <f t="shared" si="81"/>
        <v>0</v>
      </c>
      <c r="K367" s="233"/>
      <c r="L367" s="234"/>
      <c r="M367" s="235" t="s">
        <v>1</v>
      </c>
      <c r="O367" s="224">
        <v>0</v>
      </c>
      <c r="P367" s="224">
        <f t="shared" si="82"/>
        <v>0</v>
      </c>
      <c r="Q367" s="224">
        <v>1.1999999999999999E-3</v>
      </c>
      <c r="R367" s="224">
        <f t="shared" si="83"/>
        <v>7.1999999999999998E-3</v>
      </c>
      <c r="S367" s="224">
        <v>0</v>
      </c>
      <c r="T367" s="225">
        <f t="shared" si="84"/>
        <v>0</v>
      </c>
      <c r="AR367" s="226" t="s">
        <v>1028</v>
      </c>
      <c r="AT367" s="226" t="s">
        <v>143</v>
      </c>
      <c r="AU367" s="226" t="s">
        <v>107</v>
      </c>
      <c r="AY367" s="13" t="s">
        <v>102</v>
      </c>
      <c r="BE367" s="140">
        <f t="shared" si="85"/>
        <v>0</v>
      </c>
      <c r="BF367" s="140">
        <f t="shared" si="86"/>
        <v>0</v>
      </c>
      <c r="BG367" s="140">
        <f t="shared" si="87"/>
        <v>0</v>
      </c>
      <c r="BH367" s="140">
        <f t="shared" si="88"/>
        <v>0</v>
      </c>
      <c r="BI367" s="140">
        <f t="shared" si="89"/>
        <v>0</v>
      </c>
      <c r="BJ367" s="13" t="s">
        <v>107</v>
      </c>
      <c r="BK367" s="140">
        <f t="shared" si="90"/>
        <v>0</v>
      </c>
      <c r="BL367" s="13" t="s">
        <v>147</v>
      </c>
      <c r="BM367" s="226" t="s">
        <v>1029</v>
      </c>
    </row>
    <row r="368" spans="2:65" s="1" customFormat="1" ht="24.25" customHeight="1" x14ac:dyDescent="0.25">
      <c r="B368" s="127"/>
      <c r="C368" s="217">
        <v>219</v>
      </c>
      <c r="D368" s="217" t="s">
        <v>104</v>
      </c>
      <c r="E368" s="218" t="s">
        <v>1030</v>
      </c>
      <c r="F368" s="219" t="s">
        <v>1031</v>
      </c>
      <c r="G368" s="220" t="s">
        <v>137</v>
      </c>
      <c r="H368" s="221">
        <v>40</v>
      </c>
      <c r="I368" s="222"/>
      <c r="J368" s="222">
        <f t="shared" si="81"/>
        <v>0</v>
      </c>
      <c r="K368" s="134"/>
      <c r="L368" s="25"/>
      <c r="M368" s="223" t="s">
        <v>1</v>
      </c>
      <c r="O368" s="224">
        <v>0.434</v>
      </c>
      <c r="P368" s="224">
        <f t="shared" si="82"/>
        <v>17.36</v>
      </c>
      <c r="Q368" s="224">
        <v>2.427E-2</v>
      </c>
      <c r="R368" s="224">
        <f t="shared" si="83"/>
        <v>0.9708</v>
      </c>
      <c r="S368" s="224">
        <v>0</v>
      </c>
      <c r="T368" s="225">
        <f t="shared" si="84"/>
        <v>0</v>
      </c>
      <c r="AR368" s="226" t="s">
        <v>147</v>
      </c>
      <c r="AT368" s="226" t="s">
        <v>104</v>
      </c>
      <c r="AU368" s="226" t="s">
        <v>107</v>
      </c>
      <c r="AY368" s="13" t="s">
        <v>102</v>
      </c>
      <c r="BE368" s="140">
        <f t="shared" si="85"/>
        <v>0</v>
      </c>
      <c r="BF368" s="140">
        <f t="shared" si="86"/>
        <v>0</v>
      </c>
      <c r="BG368" s="140">
        <f t="shared" si="87"/>
        <v>0</v>
      </c>
      <c r="BH368" s="140">
        <f t="shared" si="88"/>
        <v>0</v>
      </c>
      <c r="BI368" s="140">
        <f t="shared" si="89"/>
        <v>0</v>
      </c>
      <c r="BJ368" s="13" t="s">
        <v>107</v>
      </c>
      <c r="BK368" s="140">
        <f t="shared" si="90"/>
        <v>0</v>
      </c>
      <c r="BL368" s="13" t="s">
        <v>147</v>
      </c>
      <c r="BM368" s="226" t="s">
        <v>1032</v>
      </c>
    </row>
    <row r="369" spans="2:65" s="1" customFormat="1" ht="16.5" customHeight="1" x14ac:dyDescent="0.25">
      <c r="B369" s="127"/>
      <c r="C369" s="227">
        <v>220</v>
      </c>
      <c r="D369" s="227" t="s">
        <v>143</v>
      </c>
      <c r="E369" s="228" t="s">
        <v>1033</v>
      </c>
      <c r="F369" s="229" t="s">
        <v>1034</v>
      </c>
      <c r="G369" s="230" t="s">
        <v>105</v>
      </c>
      <c r="H369" s="231">
        <v>6</v>
      </c>
      <c r="I369" s="232"/>
      <c r="J369" s="232">
        <f t="shared" si="81"/>
        <v>0</v>
      </c>
      <c r="K369" s="233"/>
      <c r="L369" s="234"/>
      <c r="M369" s="235" t="s">
        <v>1</v>
      </c>
      <c r="O369" s="224">
        <v>0</v>
      </c>
      <c r="P369" s="224">
        <f t="shared" si="82"/>
        <v>0</v>
      </c>
      <c r="Q369" s="224">
        <v>1.1999999999999999E-3</v>
      </c>
      <c r="R369" s="224">
        <f t="shared" si="83"/>
        <v>7.1999999999999998E-3</v>
      </c>
      <c r="S369" s="224">
        <v>0</v>
      </c>
      <c r="T369" s="225">
        <f t="shared" si="84"/>
        <v>0</v>
      </c>
      <c r="AR369" s="226" t="s">
        <v>1028</v>
      </c>
      <c r="AT369" s="226" t="s">
        <v>143</v>
      </c>
      <c r="AU369" s="226" t="s">
        <v>107</v>
      </c>
      <c r="AY369" s="13" t="s">
        <v>102</v>
      </c>
      <c r="BE369" s="140">
        <f t="shared" si="85"/>
        <v>0</v>
      </c>
      <c r="BF369" s="140">
        <f t="shared" si="86"/>
        <v>0</v>
      </c>
      <c r="BG369" s="140">
        <f t="shared" si="87"/>
        <v>0</v>
      </c>
      <c r="BH369" s="140">
        <f t="shared" si="88"/>
        <v>0</v>
      </c>
      <c r="BI369" s="140">
        <f t="shared" si="89"/>
        <v>0</v>
      </c>
      <c r="BJ369" s="13" t="s">
        <v>107</v>
      </c>
      <c r="BK369" s="140">
        <f t="shared" si="90"/>
        <v>0</v>
      </c>
      <c r="BL369" s="13" t="s">
        <v>147</v>
      </c>
      <c r="BM369" s="226" t="s">
        <v>1035</v>
      </c>
    </row>
    <row r="370" spans="2:65" s="1" customFormat="1" ht="24.25" customHeight="1" x14ac:dyDescent="0.25">
      <c r="B370" s="127"/>
      <c r="C370" s="217">
        <v>221</v>
      </c>
      <c r="D370" s="217" t="s">
        <v>104</v>
      </c>
      <c r="E370" s="218" t="s">
        <v>1036</v>
      </c>
      <c r="F370" s="219" t="s">
        <v>1037</v>
      </c>
      <c r="G370" s="220" t="s">
        <v>137</v>
      </c>
      <c r="H370" s="221">
        <v>2</v>
      </c>
      <c r="I370" s="222"/>
      <c r="J370" s="222">
        <f t="shared" si="81"/>
        <v>0</v>
      </c>
      <c r="K370" s="134"/>
      <c r="L370" s="25"/>
      <c r="M370" s="223" t="s">
        <v>1</v>
      </c>
      <c r="O370" s="224">
        <v>0.65300000000000002</v>
      </c>
      <c r="P370" s="224">
        <f t="shared" si="82"/>
        <v>1.306</v>
      </c>
      <c r="Q370" s="224">
        <v>2.5368120000000001E-2</v>
      </c>
      <c r="R370" s="224">
        <f t="shared" si="83"/>
        <v>5.0736240000000002E-2</v>
      </c>
      <c r="S370" s="224">
        <v>0</v>
      </c>
      <c r="T370" s="225">
        <f t="shared" si="84"/>
        <v>0</v>
      </c>
      <c r="AR370" s="226" t="s">
        <v>147</v>
      </c>
      <c r="AT370" s="226" t="s">
        <v>104</v>
      </c>
      <c r="AU370" s="226" t="s">
        <v>107</v>
      </c>
      <c r="AY370" s="13" t="s">
        <v>102</v>
      </c>
      <c r="BE370" s="140">
        <f t="shared" si="85"/>
        <v>0</v>
      </c>
      <c r="BF370" s="140">
        <f t="shared" si="86"/>
        <v>0</v>
      </c>
      <c r="BG370" s="140">
        <f t="shared" si="87"/>
        <v>0</v>
      </c>
      <c r="BH370" s="140">
        <f t="shared" si="88"/>
        <v>0</v>
      </c>
      <c r="BI370" s="140">
        <f t="shared" si="89"/>
        <v>0</v>
      </c>
      <c r="BJ370" s="13" t="s">
        <v>107</v>
      </c>
      <c r="BK370" s="140">
        <f t="shared" si="90"/>
        <v>0</v>
      </c>
      <c r="BL370" s="13" t="s">
        <v>147</v>
      </c>
      <c r="BM370" s="226" t="s">
        <v>1038</v>
      </c>
    </row>
    <row r="371" spans="2:65" s="1" customFormat="1" ht="16.5" customHeight="1" x14ac:dyDescent="0.25">
      <c r="B371" s="127"/>
      <c r="C371" s="227">
        <v>222</v>
      </c>
      <c r="D371" s="227" t="s">
        <v>143</v>
      </c>
      <c r="E371" s="228" t="s">
        <v>1039</v>
      </c>
      <c r="F371" s="229" t="s">
        <v>1040</v>
      </c>
      <c r="G371" s="230" t="s">
        <v>105</v>
      </c>
      <c r="H371" s="231">
        <v>2</v>
      </c>
      <c r="I371" s="232"/>
      <c r="J371" s="232">
        <f t="shared" si="81"/>
        <v>0</v>
      </c>
      <c r="K371" s="233"/>
      <c r="L371" s="234"/>
      <c r="M371" s="235" t="s">
        <v>1</v>
      </c>
      <c r="O371" s="224">
        <v>0</v>
      </c>
      <c r="P371" s="224">
        <f t="shared" si="82"/>
        <v>0</v>
      </c>
      <c r="Q371" s="224">
        <v>1.1999999999999999E-3</v>
      </c>
      <c r="R371" s="224">
        <f t="shared" si="83"/>
        <v>2.3999999999999998E-3</v>
      </c>
      <c r="S371" s="224">
        <v>0</v>
      </c>
      <c r="T371" s="225">
        <f t="shared" si="84"/>
        <v>0</v>
      </c>
      <c r="AR371" s="226" t="s">
        <v>1028</v>
      </c>
      <c r="AT371" s="226" t="s">
        <v>143</v>
      </c>
      <c r="AU371" s="226" t="s">
        <v>107</v>
      </c>
      <c r="AY371" s="13" t="s">
        <v>102</v>
      </c>
      <c r="BE371" s="140">
        <f t="shared" si="85"/>
        <v>0</v>
      </c>
      <c r="BF371" s="140">
        <f t="shared" si="86"/>
        <v>0</v>
      </c>
      <c r="BG371" s="140">
        <f t="shared" si="87"/>
        <v>0</v>
      </c>
      <c r="BH371" s="140">
        <f t="shared" si="88"/>
        <v>0</v>
      </c>
      <c r="BI371" s="140">
        <f t="shared" si="89"/>
        <v>0</v>
      </c>
      <c r="BJ371" s="13" t="s">
        <v>107</v>
      </c>
      <c r="BK371" s="140">
        <f t="shared" si="90"/>
        <v>0</v>
      </c>
      <c r="BL371" s="13" t="s">
        <v>147</v>
      </c>
      <c r="BM371" s="226" t="s">
        <v>1041</v>
      </c>
    </row>
    <row r="372" spans="2:65" s="205" customFormat="1" ht="22.95" customHeight="1" x14ac:dyDescent="0.3">
      <c r="B372" s="206"/>
      <c r="D372" s="207" t="s">
        <v>65</v>
      </c>
      <c r="E372" s="215" t="s">
        <v>1042</v>
      </c>
      <c r="F372" s="215" t="s">
        <v>1043</v>
      </c>
      <c r="J372" s="216">
        <f>BK372</f>
        <v>0</v>
      </c>
      <c r="L372" s="206"/>
      <c r="M372" s="210"/>
      <c r="P372" s="211">
        <f>SUM(P373:P375)</f>
        <v>2.69</v>
      </c>
      <c r="R372" s="211">
        <f>SUM(R373:R375)</f>
        <v>0.22140000000000001</v>
      </c>
      <c r="T372" s="212">
        <f>SUM(T373:T375)</f>
        <v>0</v>
      </c>
      <c r="AR372" s="207" t="s">
        <v>110</v>
      </c>
      <c r="AT372" s="213" t="s">
        <v>65</v>
      </c>
      <c r="AU372" s="213" t="s">
        <v>72</v>
      </c>
      <c r="AY372" s="207" t="s">
        <v>102</v>
      </c>
      <c r="BK372" s="214">
        <f>SUM(BK373:BK375)</f>
        <v>0</v>
      </c>
    </row>
    <row r="373" spans="2:65" s="1" customFormat="1" ht="24.25" customHeight="1" x14ac:dyDescent="0.25">
      <c r="B373" s="127"/>
      <c r="C373" s="217">
        <v>223</v>
      </c>
      <c r="D373" s="217" t="s">
        <v>104</v>
      </c>
      <c r="E373" s="218" t="s">
        <v>1044</v>
      </c>
      <c r="F373" s="219" t="s">
        <v>1045</v>
      </c>
      <c r="G373" s="220" t="s">
        <v>105</v>
      </c>
      <c r="H373" s="221">
        <v>2</v>
      </c>
      <c r="I373" s="222"/>
      <c r="J373" s="222">
        <f>ROUND(I373*H373,2)</f>
        <v>0</v>
      </c>
      <c r="K373" s="134"/>
      <c r="L373" s="25"/>
      <c r="M373" s="223" t="s">
        <v>1</v>
      </c>
      <c r="O373" s="224">
        <v>1.345</v>
      </c>
      <c r="P373" s="224">
        <f>O373*H373</f>
        <v>2.69</v>
      </c>
      <c r="Q373" s="224">
        <v>0</v>
      </c>
      <c r="R373" s="224">
        <f>Q373*H373</f>
        <v>0</v>
      </c>
      <c r="S373" s="224">
        <v>0</v>
      </c>
      <c r="T373" s="225">
        <f>S373*H373</f>
        <v>0</v>
      </c>
      <c r="AR373" s="226" t="s">
        <v>147</v>
      </c>
      <c r="AT373" s="226" t="s">
        <v>104</v>
      </c>
      <c r="AU373" s="226" t="s">
        <v>107</v>
      </c>
      <c r="AY373" s="13" t="s">
        <v>102</v>
      </c>
      <c r="BE373" s="140">
        <f>IF(N373="základná",J373,0)</f>
        <v>0</v>
      </c>
      <c r="BF373" s="140">
        <f>IF(N373="znížená",J373,0)</f>
        <v>0</v>
      </c>
      <c r="BG373" s="140">
        <f>IF(N373="zákl. prenesená",J373,0)</f>
        <v>0</v>
      </c>
      <c r="BH373" s="140">
        <f>IF(N373="zníž. prenesená",J373,0)</f>
        <v>0</v>
      </c>
      <c r="BI373" s="140">
        <f>IF(N373="nulová",J373,0)</f>
        <v>0</v>
      </c>
      <c r="BJ373" s="13" t="s">
        <v>107</v>
      </c>
      <c r="BK373" s="140">
        <f>ROUND(I373*H373,2)</f>
        <v>0</v>
      </c>
      <c r="BL373" s="13" t="s">
        <v>147</v>
      </c>
      <c r="BM373" s="226" t="s">
        <v>1046</v>
      </c>
    </row>
    <row r="374" spans="2:65" s="1" customFormat="1" ht="44.25" customHeight="1" x14ac:dyDescent="0.25">
      <c r="B374" s="127"/>
      <c r="C374" s="227">
        <v>224</v>
      </c>
      <c r="D374" s="227" t="s">
        <v>143</v>
      </c>
      <c r="E374" s="228" t="s">
        <v>1047</v>
      </c>
      <c r="F374" s="147" t="s">
        <v>1244</v>
      </c>
      <c r="G374" s="230" t="s">
        <v>105</v>
      </c>
      <c r="H374" s="231">
        <v>2</v>
      </c>
      <c r="I374" s="232"/>
      <c r="J374" s="232">
        <f>ROUND(I374*H374,2)</f>
        <v>0</v>
      </c>
      <c r="K374" s="233"/>
      <c r="L374" s="234"/>
      <c r="M374" s="235" t="s">
        <v>1</v>
      </c>
      <c r="O374" s="224">
        <v>0</v>
      </c>
      <c r="P374" s="224">
        <f>O374*H374</f>
        <v>0</v>
      </c>
      <c r="Q374" s="224">
        <v>7.3800000000000004E-2</v>
      </c>
      <c r="R374" s="224">
        <f>Q374*H374</f>
        <v>0.14760000000000001</v>
      </c>
      <c r="S374" s="224">
        <v>0</v>
      </c>
      <c r="T374" s="225">
        <f>S374*H374</f>
        <v>0</v>
      </c>
      <c r="AR374" s="226" t="s">
        <v>711</v>
      </c>
      <c r="AT374" s="226" t="s">
        <v>143</v>
      </c>
      <c r="AU374" s="226" t="s">
        <v>107</v>
      </c>
      <c r="AY374" s="13" t="s">
        <v>102</v>
      </c>
      <c r="BE374" s="140">
        <f>IF(N374="základná",J374,0)</f>
        <v>0</v>
      </c>
      <c r="BF374" s="140">
        <f>IF(N374="znížená",J374,0)</f>
        <v>0</v>
      </c>
      <c r="BG374" s="140">
        <f>IF(N374="zákl. prenesená",J374,0)</f>
        <v>0</v>
      </c>
      <c r="BH374" s="140">
        <f>IF(N374="zníž. prenesená",J374,0)</f>
        <v>0</v>
      </c>
      <c r="BI374" s="140">
        <f>IF(N374="nulová",J374,0)</f>
        <v>0</v>
      </c>
      <c r="BJ374" s="13" t="s">
        <v>107</v>
      </c>
      <c r="BK374" s="140">
        <f>ROUND(I374*H374,2)</f>
        <v>0</v>
      </c>
      <c r="BL374" s="13" t="s">
        <v>711</v>
      </c>
      <c r="BM374" s="226" t="s">
        <v>1048</v>
      </c>
    </row>
    <row r="375" spans="2:65" s="1" customFormat="1" ht="24.25" customHeight="1" x14ac:dyDescent="0.25">
      <c r="B375" s="127"/>
      <c r="C375" s="227">
        <v>225</v>
      </c>
      <c r="D375" s="227" t="s">
        <v>143</v>
      </c>
      <c r="E375" s="228" t="s">
        <v>1049</v>
      </c>
      <c r="F375" s="147" t="s">
        <v>1245</v>
      </c>
      <c r="G375" s="230" t="s">
        <v>105</v>
      </c>
      <c r="H375" s="231">
        <v>1</v>
      </c>
      <c r="I375" s="232"/>
      <c r="J375" s="232">
        <f>ROUND(I375*H375,2)</f>
        <v>0</v>
      </c>
      <c r="K375" s="233"/>
      <c r="L375" s="234"/>
      <c r="M375" s="236" t="s">
        <v>1</v>
      </c>
      <c r="O375" s="237">
        <v>0</v>
      </c>
      <c r="P375" s="237">
        <f>O375*H375</f>
        <v>0</v>
      </c>
      <c r="Q375" s="237">
        <v>7.3800000000000004E-2</v>
      </c>
      <c r="R375" s="237">
        <f>Q375*H375</f>
        <v>7.3800000000000004E-2</v>
      </c>
      <c r="S375" s="237">
        <v>0</v>
      </c>
      <c r="T375" s="238">
        <f>S375*H375</f>
        <v>0</v>
      </c>
      <c r="AR375" s="226" t="s">
        <v>711</v>
      </c>
      <c r="AT375" s="226" t="s">
        <v>143</v>
      </c>
      <c r="AU375" s="226" t="s">
        <v>107</v>
      </c>
      <c r="AY375" s="13" t="s">
        <v>102</v>
      </c>
      <c r="BE375" s="140">
        <f>IF(N375="základná",J375,0)</f>
        <v>0</v>
      </c>
      <c r="BF375" s="140">
        <f>IF(N375="znížená",J375,0)</f>
        <v>0</v>
      </c>
      <c r="BG375" s="140">
        <f>IF(N375="zákl. prenesená",J375,0)</f>
        <v>0</v>
      </c>
      <c r="BH375" s="140">
        <f>IF(N375="zníž. prenesená",J375,0)</f>
        <v>0</v>
      </c>
      <c r="BI375" s="140">
        <f>IF(N375="nulová",J375,0)</f>
        <v>0</v>
      </c>
      <c r="BJ375" s="13" t="s">
        <v>107</v>
      </c>
      <c r="BK375" s="140">
        <f>ROUND(I375*H375,2)</f>
        <v>0</v>
      </c>
      <c r="BL375" s="13" t="s">
        <v>711</v>
      </c>
      <c r="BM375" s="226" t="s">
        <v>1050</v>
      </c>
    </row>
    <row r="376" spans="2:65" s="1" customFormat="1" ht="7" customHeight="1" x14ac:dyDescent="0.25">
      <c r="B376" s="40"/>
      <c r="C376" s="41"/>
      <c r="D376" s="41"/>
      <c r="E376" s="41"/>
      <c r="F376" s="41"/>
      <c r="G376" s="41"/>
      <c r="H376" s="41"/>
      <c r="I376" s="41"/>
      <c r="J376" s="41"/>
      <c r="K376" s="41"/>
      <c r="L376" s="25"/>
    </row>
  </sheetData>
  <mergeCells count="8">
    <mergeCell ref="E123:H123"/>
    <mergeCell ref="E125:H125"/>
    <mergeCell ref="L2:V2"/>
    <mergeCell ref="E7:H7"/>
    <mergeCell ref="E9:H9"/>
    <mergeCell ref="E27:H27"/>
    <mergeCell ref="E85:H85"/>
    <mergeCell ref="E87:H87"/>
  </mergeCells>
  <pageMargins left="0.39370078740157483" right="0.39370078740157483" top="0.39370078740157483" bottom="0.39370078740157483" header="0.31496062992125984" footer="0.31496062992125984"/>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6076-8777-45A7-AFC0-9778230BDFD2}">
  <sheetPr>
    <pageSetUpPr fitToPage="1"/>
  </sheetPr>
  <dimension ref="A1:K68"/>
  <sheetViews>
    <sheetView showGridLines="0" topLeftCell="A26" zoomScale="115" zoomScaleNormal="115" workbookViewId="0">
      <selection activeCell="K54" sqref="K54"/>
    </sheetView>
  </sheetViews>
  <sheetFormatPr defaultColWidth="10.6328125" defaultRowHeight="10.3" x14ac:dyDescent="0.25"/>
  <cols>
    <col min="1" max="1" width="6.6328125" style="239" customWidth="1"/>
    <col min="2" max="2" width="7.81640625" style="239" customWidth="1"/>
    <col min="3" max="3" width="65" style="239" customWidth="1"/>
    <col min="4" max="4" width="4" style="239" customWidth="1"/>
    <col min="5" max="7" width="7.81640625" style="239" customWidth="1"/>
    <col min="8" max="9" width="9.453125" style="239" customWidth="1"/>
    <col min="10" max="10" width="10.6328125" style="239"/>
    <col min="11" max="11" width="30.54296875" style="239" customWidth="1"/>
    <col min="12" max="16384" width="10.6328125" style="239"/>
  </cols>
  <sheetData>
    <row r="1" spans="1:9" ht="18" x14ac:dyDescent="0.45">
      <c r="A1" s="435" t="s">
        <v>1051</v>
      </c>
      <c r="B1" s="435"/>
      <c r="C1" s="435"/>
      <c r="D1" s="435"/>
      <c r="E1" s="435"/>
      <c r="F1" s="435"/>
      <c r="G1" s="435"/>
      <c r="H1" s="435"/>
      <c r="I1" s="435"/>
    </row>
    <row r="3" spans="1:9" ht="12.9" x14ac:dyDescent="0.45">
      <c r="A3" s="436" t="s">
        <v>1052</v>
      </c>
      <c r="B3" s="436"/>
      <c r="C3" s="241" t="s">
        <v>1053</v>
      </c>
    </row>
    <row r="4" spans="1:9" ht="12.9" x14ac:dyDescent="0.45">
      <c r="A4" s="436" t="s">
        <v>1054</v>
      </c>
      <c r="B4" s="436"/>
      <c r="C4" s="241" t="s">
        <v>1055</v>
      </c>
    </row>
    <row r="5" spans="1:9" ht="12.9" x14ac:dyDescent="0.45">
      <c r="A5" s="436" t="s">
        <v>1056</v>
      </c>
      <c r="B5" s="436"/>
      <c r="C5" s="241" t="s">
        <v>1179</v>
      </c>
    </row>
    <row r="6" spans="1:9" ht="12.9" x14ac:dyDescent="0.45">
      <c r="A6" s="240"/>
      <c r="B6" s="240"/>
      <c r="C6" s="241" t="s">
        <v>1180</v>
      </c>
    </row>
    <row r="7" spans="1:9" ht="12.9" x14ac:dyDescent="0.45">
      <c r="A7" s="436" t="s">
        <v>1057</v>
      </c>
      <c r="B7" s="436"/>
      <c r="C7" s="241" t="s">
        <v>1058</v>
      </c>
    </row>
    <row r="8" spans="1:9" ht="12.9" x14ac:dyDescent="0.45">
      <c r="A8" s="436" t="s">
        <v>1059</v>
      </c>
      <c r="B8" s="436"/>
      <c r="C8" s="242">
        <v>45689</v>
      </c>
    </row>
    <row r="9" spans="1:9" ht="10.75" thickBot="1" x14ac:dyDescent="0.3"/>
    <row r="10" spans="1:9" x14ac:dyDescent="0.25">
      <c r="A10" s="243" t="s">
        <v>1060</v>
      </c>
      <c r="B10" s="243" t="s">
        <v>1061</v>
      </c>
      <c r="C10" s="244" t="s">
        <v>48</v>
      </c>
      <c r="D10" s="244" t="s">
        <v>90</v>
      </c>
      <c r="E10" s="299" t="s">
        <v>91</v>
      </c>
      <c r="F10" s="433" t="s">
        <v>1062</v>
      </c>
      <c r="G10" s="434"/>
      <c r="H10" s="433" t="s">
        <v>1063</v>
      </c>
      <c r="I10" s="434"/>
    </row>
    <row r="11" spans="1:9" s="247" customFormat="1" x14ac:dyDescent="0.25">
      <c r="A11" s="245"/>
      <c r="B11" s="245"/>
      <c r="C11" s="245"/>
      <c r="D11" s="245"/>
      <c r="E11" s="246"/>
      <c r="F11" s="246" t="s">
        <v>1064</v>
      </c>
      <c r="G11" s="246" t="s">
        <v>1065</v>
      </c>
      <c r="H11" s="246" t="s">
        <v>1064</v>
      </c>
      <c r="I11" s="246" t="s">
        <v>1065</v>
      </c>
    </row>
    <row r="12" spans="1:9" s="253" customFormat="1" x14ac:dyDescent="0.25">
      <c r="A12" s="248"/>
      <c r="B12" s="248"/>
      <c r="C12" s="249" t="s">
        <v>1066</v>
      </c>
      <c r="D12" s="248"/>
      <c r="E12" s="250"/>
      <c r="F12" s="251"/>
      <c r="G12" s="251"/>
      <c r="H12" s="252"/>
      <c r="I12" s="252"/>
    </row>
    <row r="13" spans="1:9" s="253" customFormat="1" x14ac:dyDescent="0.25">
      <c r="A13" s="248"/>
      <c r="B13" s="248" t="s">
        <v>1067</v>
      </c>
      <c r="C13" s="248" t="s">
        <v>1068</v>
      </c>
      <c r="D13" s="248" t="s">
        <v>105</v>
      </c>
      <c r="E13" s="250">
        <v>2</v>
      </c>
      <c r="F13" s="251"/>
      <c r="G13" s="251"/>
      <c r="H13" s="252">
        <f t="shared" ref="H13:H20" si="0">F13*E13</f>
        <v>0</v>
      </c>
      <c r="I13" s="252">
        <f t="shared" ref="I13:I20" si="1">G13*E13</f>
        <v>0</v>
      </c>
    </row>
    <row r="14" spans="1:9" s="253" customFormat="1" ht="177" customHeight="1" x14ac:dyDescent="0.25">
      <c r="A14" s="248"/>
      <c r="B14" s="248" t="s">
        <v>1260</v>
      </c>
      <c r="C14" s="248" t="s">
        <v>1263</v>
      </c>
      <c r="D14" s="248" t="s">
        <v>105</v>
      </c>
      <c r="E14" s="250">
        <v>10</v>
      </c>
      <c r="F14" s="251"/>
      <c r="G14" s="251"/>
      <c r="H14" s="252">
        <f t="shared" si="0"/>
        <v>0</v>
      </c>
      <c r="I14" s="252">
        <f t="shared" si="1"/>
        <v>0</v>
      </c>
    </row>
    <row r="15" spans="1:9" s="253" customFormat="1" ht="176.25" customHeight="1" x14ac:dyDescent="0.25">
      <c r="A15" s="248"/>
      <c r="B15" s="248" t="s">
        <v>1261</v>
      </c>
      <c r="C15" s="248" t="s">
        <v>1262</v>
      </c>
      <c r="D15" s="248" t="s">
        <v>105</v>
      </c>
      <c r="E15" s="250">
        <v>10</v>
      </c>
      <c r="F15" s="251"/>
      <c r="G15" s="251"/>
      <c r="H15" s="252">
        <f t="shared" si="0"/>
        <v>0</v>
      </c>
      <c r="I15" s="252">
        <f t="shared" si="1"/>
        <v>0</v>
      </c>
    </row>
    <row r="16" spans="1:9" s="253" customFormat="1" x14ac:dyDescent="0.25">
      <c r="A16" s="248"/>
      <c r="B16" s="248" t="s">
        <v>1069</v>
      </c>
      <c r="C16" s="248" t="s">
        <v>1070</v>
      </c>
      <c r="D16" s="248" t="s">
        <v>105</v>
      </c>
      <c r="E16" s="250">
        <v>1</v>
      </c>
      <c r="F16" s="251"/>
      <c r="G16" s="251"/>
      <c r="H16" s="252">
        <f t="shared" si="0"/>
        <v>0</v>
      </c>
      <c r="I16" s="252">
        <f t="shared" si="1"/>
        <v>0</v>
      </c>
    </row>
    <row r="17" spans="1:9" s="253" customFormat="1" x14ac:dyDescent="0.25">
      <c r="A17" s="248"/>
      <c r="B17" s="248" t="s">
        <v>1071</v>
      </c>
      <c r="C17" s="248" t="s">
        <v>1072</v>
      </c>
      <c r="D17" s="248" t="s">
        <v>105</v>
      </c>
      <c r="E17" s="250">
        <v>1</v>
      </c>
      <c r="F17" s="251"/>
      <c r="G17" s="251"/>
      <c r="H17" s="252">
        <f t="shared" si="0"/>
        <v>0</v>
      </c>
      <c r="I17" s="252">
        <f t="shared" si="1"/>
        <v>0</v>
      </c>
    </row>
    <row r="18" spans="1:9" s="253" customFormat="1" x14ac:dyDescent="0.25">
      <c r="A18" s="248"/>
      <c r="B18" s="248" t="s">
        <v>1073</v>
      </c>
      <c r="C18" s="248" t="s">
        <v>1074</v>
      </c>
      <c r="D18" s="248" t="s">
        <v>105</v>
      </c>
      <c r="E18" s="250">
        <v>1</v>
      </c>
      <c r="F18" s="251"/>
      <c r="G18" s="251"/>
      <c r="H18" s="252">
        <f t="shared" si="0"/>
        <v>0</v>
      </c>
      <c r="I18" s="252">
        <f t="shared" si="1"/>
        <v>0</v>
      </c>
    </row>
    <row r="19" spans="1:9" s="253" customFormat="1" x14ac:dyDescent="0.25">
      <c r="A19" s="248"/>
      <c r="B19" s="248" t="s">
        <v>1075</v>
      </c>
      <c r="C19" s="248" t="s">
        <v>1076</v>
      </c>
      <c r="D19" s="248" t="s">
        <v>105</v>
      </c>
      <c r="E19" s="250">
        <v>8</v>
      </c>
      <c r="F19" s="251"/>
      <c r="G19" s="251"/>
      <c r="H19" s="252">
        <f t="shared" si="0"/>
        <v>0</v>
      </c>
      <c r="I19" s="252">
        <f t="shared" si="1"/>
        <v>0</v>
      </c>
    </row>
    <row r="20" spans="1:9" s="253" customFormat="1" x14ac:dyDescent="0.25">
      <c r="A20" s="248"/>
      <c r="B20" s="248" t="s">
        <v>1077</v>
      </c>
      <c r="C20" s="248" t="s">
        <v>1078</v>
      </c>
      <c r="D20" s="248" t="s">
        <v>105</v>
      </c>
      <c r="E20" s="250">
        <v>2</v>
      </c>
      <c r="F20" s="251"/>
      <c r="G20" s="251"/>
      <c r="H20" s="252">
        <f t="shared" si="0"/>
        <v>0</v>
      </c>
      <c r="I20" s="252">
        <f t="shared" si="1"/>
        <v>0</v>
      </c>
    </row>
    <row r="21" spans="1:9" s="253" customFormat="1" x14ac:dyDescent="0.25">
      <c r="A21" s="248"/>
      <c r="B21" s="248"/>
      <c r="C21" s="248"/>
      <c r="D21" s="248"/>
      <c r="E21" s="250"/>
      <c r="F21" s="251"/>
      <c r="G21" s="251"/>
      <c r="H21" s="252"/>
      <c r="I21" s="252"/>
    </row>
    <row r="22" spans="1:9" s="253" customFormat="1" x14ac:dyDescent="0.25">
      <c r="A22" s="254"/>
      <c r="B22" s="248"/>
      <c r="C22" s="249" t="s">
        <v>1079</v>
      </c>
      <c r="D22" s="248"/>
      <c r="E22" s="250"/>
      <c r="F22" s="251"/>
      <c r="G22" s="251"/>
      <c r="H22" s="252"/>
      <c r="I22" s="255"/>
    </row>
    <row r="23" spans="1:9" s="253" customFormat="1" x14ac:dyDescent="0.25">
      <c r="A23" s="254"/>
      <c r="B23" s="248" t="s">
        <v>1080</v>
      </c>
      <c r="C23" s="248" t="s">
        <v>1081</v>
      </c>
      <c r="D23" s="248" t="s">
        <v>105</v>
      </c>
      <c r="E23" s="250">
        <v>16</v>
      </c>
      <c r="F23" s="251"/>
      <c r="G23" s="251"/>
      <c r="H23" s="252">
        <f>F23*E23</f>
        <v>0</v>
      </c>
      <c r="I23" s="255">
        <f>G23*E23</f>
        <v>0</v>
      </c>
    </row>
    <row r="24" spans="1:9" s="253" customFormat="1" x14ac:dyDescent="0.25">
      <c r="A24" s="254"/>
      <c r="B24" s="248" t="s">
        <v>1082</v>
      </c>
      <c r="C24" s="248" t="s">
        <v>1083</v>
      </c>
      <c r="D24" s="248" t="s">
        <v>105</v>
      </c>
      <c r="E24" s="250">
        <v>8</v>
      </c>
      <c r="F24" s="251"/>
      <c r="G24" s="251"/>
      <c r="H24" s="252">
        <f>F24*E24</f>
        <v>0</v>
      </c>
      <c r="I24" s="255">
        <f>G24*E24</f>
        <v>0</v>
      </c>
    </row>
    <row r="25" spans="1:9" s="253" customFormat="1" x14ac:dyDescent="0.25">
      <c r="A25" s="254"/>
      <c r="B25" s="248"/>
      <c r="C25" s="248" t="s">
        <v>1084</v>
      </c>
      <c r="D25" s="248" t="s">
        <v>105</v>
      </c>
      <c r="E25" s="250">
        <v>8</v>
      </c>
      <c r="F25" s="251"/>
      <c r="G25" s="251"/>
      <c r="H25" s="252">
        <f>F25*E25</f>
        <v>0</v>
      </c>
      <c r="I25" s="255">
        <f>G25*E25</f>
        <v>0</v>
      </c>
    </row>
    <row r="26" spans="1:9" s="253" customFormat="1" x14ac:dyDescent="0.25">
      <c r="A26" s="256"/>
      <c r="B26" s="248"/>
      <c r="C26" s="248"/>
      <c r="D26" s="248"/>
      <c r="E26" s="250"/>
      <c r="F26" s="251"/>
      <c r="G26" s="251"/>
      <c r="H26" s="252"/>
      <c r="I26" s="257"/>
    </row>
    <row r="27" spans="1:9" s="253" customFormat="1" x14ac:dyDescent="0.25">
      <c r="A27" s="248"/>
      <c r="B27" s="248"/>
      <c r="C27" s="249" t="s">
        <v>1085</v>
      </c>
      <c r="D27" s="248"/>
      <c r="E27" s="250"/>
      <c r="F27" s="251"/>
      <c r="G27" s="251"/>
      <c r="H27" s="252"/>
      <c r="I27" s="252"/>
    </row>
    <row r="28" spans="1:9" s="253" customFormat="1" x14ac:dyDescent="0.25">
      <c r="A28" s="248"/>
      <c r="B28" s="248"/>
      <c r="C28" s="248" t="s">
        <v>1086</v>
      </c>
      <c r="D28" s="248" t="s">
        <v>137</v>
      </c>
      <c r="E28" s="250">
        <v>1180</v>
      </c>
      <c r="F28" s="251"/>
      <c r="G28" s="251"/>
      <c r="H28" s="252">
        <f>F28*E28</f>
        <v>0</v>
      </c>
      <c r="I28" s="252">
        <f>G28*E28</f>
        <v>0</v>
      </c>
    </row>
    <row r="29" spans="1:9" s="253" customFormat="1" x14ac:dyDescent="0.25">
      <c r="A29" s="248"/>
      <c r="B29" s="248"/>
      <c r="C29" s="248" t="s">
        <v>1087</v>
      </c>
      <c r="D29" s="248" t="s">
        <v>137</v>
      </c>
      <c r="E29" s="250">
        <v>160</v>
      </c>
      <c r="F29" s="251"/>
      <c r="G29" s="251"/>
      <c r="H29" s="252">
        <f>F29*E29</f>
        <v>0</v>
      </c>
      <c r="I29" s="252">
        <f>G29*E29</f>
        <v>0</v>
      </c>
    </row>
    <row r="30" spans="1:9" s="253" customFormat="1" x14ac:dyDescent="0.25">
      <c r="A30" s="248"/>
      <c r="B30" s="248"/>
      <c r="C30" s="248"/>
      <c r="D30" s="248"/>
      <c r="E30" s="250"/>
      <c r="F30" s="251"/>
      <c r="G30" s="251"/>
      <c r="H30" s="252"/>
      <c r="I30" s="252"/>
    </row>
    <row r="31" spans="1:9" s="253" customFormat="1" x14ac:dyDescent="0.25">
      <c r="A31" s="248"/>
      <c r="B31" s="248"/>
      <c r="C31" s="249" t="s">
        <v>1088</v>
      </c>
      <c r="D31" s="248"/>
      <c r="E31" s="250"/>
      <c r="F31" s="251"/>
      <c r="G31" s="251"/>
      <c r="H31" s="252"/>
      <c r="I31" s="252"/>
    </row>
    <row r="32" spans="1:9" s="253" customFormat="1" x14ac:dyDescent="0.25">
      <c r="A32" s="248"/>
      <c r="B32" s="248"/>
      <c r="C32" s="248" t="s">
        <v>1089</v>
      </c>
      <c r="D32" s="248" t="s">
        <v>137</v>
      </c>
      <c r="E32" s="250">
        <v>30</v>
      </c>
      <c r="F32" s="251"/>
      <c r="G32" s="251"/>
      <c r="H32" s="252">
        <f t="shared" ref="H32:H41" si="2">F32*E32</f>
        <v>0</v>
      </c>
      <c r="I32" s="252">
        <f t="shared" ref="I32:I41" si="3">G32*E32</f>
        <v>0</v>
      </c>
    </row>
    <row r="33" spans="1:9" s="253" customFormat="1" x14ac:dyDescent="0.25">
      <c r="A33" s="248"/>
      <c r="B33" s="248"/>
      <c r="C33" s="248" t="s">
        <v>1090</v>
      </c>
      <c r="D33" s="248" t="s">
        <v>137</v>
      </c>
      <c r="E33" s="250">
        <v>1850</v>
      </c>
      <c r="F33" s="251"/>
      <c r="G33" s="251"/>
      <c r="H33" s="252">
        <f t="shared" si="2"/>
        <v>0</v>
      </c>
      <c r="I33" s="252">
        <f t="shared" si="3"/>
        <v>0</v>
      </c>
    </row>
    <row r="34" spans="1:9" s="253" customFormat="1" x14ac:dyDescent="0.25">
      <c r="A34" s="248"/>
      <c r="B34" s="248"/>
      <c r="C34" s="248" t="s">
        <v>1091</v>
      </c>
      <c r="D34" s="248" t="s">
        <v>137</v>
      </c>
      <c r="E34" s="250">
        <v>50</v>
      </c>
      <c r="F34" s="251"/>
      <c r="G34" s="251"/>
      <c r="H34" s="252">
        <f t="shared" si="2"/>
        <v>0</v>
      </c>
      <c r="I34" s="252">
        <f t="shared" si="3"/>
        <v>0</v>
      </c>
    </row>
    <row r="35" spans="1:9" s="253" customFormat="1" x14ac:dyDescent="0.25">
      <c r="A35" s="254"/>
      <c r="B35" s="248"/>
      <c r="C35" s="248" t="s">
        <v>1092</v>
      </c>
      <c r="D35" s="248" t="s">
        <v>137</v>
      </c>
      <c r="E35" s="250">
        <v>950</v>
      </c>
      <c r="F35" s="251"/>
      <c r="G35" s="251"/>
      <c r="H35" s="252">
        <f t="shared" si="2"/>
        <v>0</v>
      </c>
      <c r="I35" s="255">
        <f t="shared" si="3"/>
        <v>0</v>
      </c>
    </row>
    <row r="36" spans="1:9" s="253" customFormat="1" x14ac:dyDescent="0.25">
      <c r="A36" s="254"/>
      <c r="B36" s="248"/>
      <c r="C36" s="248" t="s">
        <v>1093</v>
      </c>
      <c r="D36" s="248" t="s">
        <v>137</v>
      </c>
      <c r="E36" s="250">
        <v>1550</v>
      </c>
      <c r="F36" s="251"/>
      <c r="G36" s="251"/>
      <c r="H36" s="252">
        <f t="shared" si="2"/>
        <v>0</v>
      </c>
      <c r="I36" s="255">
        <f t="shared" si="3"/>
        <v>0</v>
      </c>
    </row>
    <row r="37" spans="1:9" s="253" customFormat="1" x14ac:dyDescent="0.25">
      <c r="A37" s="254"/>
      <c r="B37" s="248"/>
      <c r="C37" s="248" t="s">
        <v>1094</v>
      </c>
      <c r="D37" s="248" t="s">
        <v>137</v>
      </c>
      <c r="E37" s="250">
        <v>350</v>
      </c>
      <c r="F37" s="251"/>
      <c r="G37" s="251"/>
      <c r="H37" s="252">
        <f t="shared" si="2"/>
        <v>0</v>
      </c>
      <c r="I37" s="255">
        <f t="shared" si="3"/>
        <v>0</v>
      </c>
    </row>
    <row r="38" spans="1:9" s="253" customFormat="1" x14ac:dyDescent="0.25">
      <c r="A38" s="256"/>
      <c r="B38" s="248"/>
      <c r="C38" s="248" t="s">
        <v>1095</v>
      </c>
      <c r="D38" s="248" t="s">
        <v>137</v>
      </c>
      <c r="E38" s="250">
        <v>25</v>
      </c>
      <c r="F38" s="251"/>
      <c r="G38" s="251"/>
      <c r="H38" s="252">
        <f t="shared" si="2"/>
        <v>0</v>
      </c>
      <c r="I38" s="255">
        <f t="shared" si="3"/>
        <v>0</v>
      </c>
    </row>
    <row r="39" spans="1:9" s="253" customFormat="1" x14ac:dyDescent="0.25">
      <c r="A39" s="248"/>
      <c r="B39" s="248"/>
      <c r="C39" s="248" t="s">
        <v>1096</v>
      </c>
      <c r="D39" s="248" t="s">
        <v>137</v>
      </c>
      <c r="E39" s="250">
        <v>720</v>
      </c>
      <c r="F39" s="251"/>
      <c r="G39" s="251"/>
      <c r="H39" s="252">
        <f t="shared" si="2"/>
        <v>0</v>
      </c>
      <c r="I39" s="252">
        <f t="shared" si="3"/>
        <v>0</v>
      </c>
    </row>
    <row r="40" spans="1:9" s="253" customFormat="1" x14ac:dyDescent="0.25">
      <c r="A40" s="248"/>
      <c r="B40" s="248"/>
      <c r="C40" s="248" t="s">
        <v>1097</v>
      </c>
      <c r="D40" s="248" t="s">
        <v>1098</v>
      </c>
      <c r="E40" s="250">
        <v>100</v>
      </c>
      <c r="F40" s="251"/>
      <c r="G40" s="251"/>
      <c r="H40" s="252">
        <f t="shared" si="2"/>
        <v>0</v>
      </c>
      <c r="I40" s="252">
        <f t="shared" si="3"/>
        <v>0</v>
      </c>
    </row>
    <row r="41" spans="1:9" s="253" customFormat="1" x14ac:dyDescent="0.25">
      <c r="A41" s="248"/>
      <c r="B41" s="248"/>
      <c r="C41" s="248" t="s">
        <v>1099</v>
      </c>
      <c r="D41" s="248" t="s">
        <v>1098</v>
      </c>
      <c r="E41" s="250">
        <v>2</v>
      </c>
      <c r="F41" s="251"/>
      <c r="G41" s="251"/>
      <c r="H41" s="252">
        <f t="shared" si="2"/>
        <v>0</v>
      </c>
      <c r="I41" s="252">
        <f t="shared" si="3"/>
        <v>0</v>
      </c>
    </row>
    <row r="42" spans="1:9" s="253" customFormat="1" x14ac:dyDescent="0.25">
      <c r="A42" s="256"/>
      <c r="B42" s="248"/>
      <c r="C42" s="248"/>
      <c r="D42" s="248"/>
      <c r="E42" s="250"/>
      <c r="F42" s="251"/>
      <c r="G42" s="251"/>
      <c r="H42" s="252"/>
      <c r="I42" s="257"/>
    </row>
    <row r="43" spans="1:9" s="253" customFormat="1" x14ac:dyDescent="0.25">
      <c r="A43" s="254"/>
      <c r="B43" s="248"/>
      <c r="C43" s="249" t="s">
        <v>1100</v>
      </c>
      <c r="D43" s="248"/>
      <c r="E43" s="250"/>
      <c r="F43" s="251"/>
      <c r="G43" s="251"/>
      <c r="H43" s="252"/>
      <c r="I43" s="255"/>
    </row>
    <row r="44" spans="1:9" s="253" customFormat="1" x14ac:dyDescent="0.25">
      <c r="A44" s="248"/>
      <c r="B44" s="248"/>
      <c r="C44" s="248" t="s">
        <v>1101</v>
      </c>
      <c r="D44" s="248" t="s">
        <v>105</v>
      </c>
      <c r="E44" s="250">
        <v>1</v>
      </c>
      <c r="F44" s="251"/>
      <c r="G44" s="251"/>
      <c r="H44" s="252">
        <f>F44*E44</f>
        <v>0</v>
      </c>
      <c r="I44" s="252">
        <f>G44*E44</f>
        <v>0</v>
      </c>
    </row>
    <row r="45" spans="1:9" s="253" customFormat="1" x14ac:dyDescent="0.25">
      <c r="A45" s="254"/>
      <c r="B45" s="248"/>
      <c r="C45" s="248" t="s">
        <v>1102</v>
      </c>
      <c r="D45" s="248" t="s">
        <v>105</v>
      </c>
      <c r="E45" s="250">
        <v>1</v>
      </c>
      <c r="F45" s="251"/>
      <c r="G45" s="251"/>
      <c r="H45" s="252">
        <f>F45*E45</f>
        <v>0</v>
      </c>
      <c r="I45" s="255">
        <f>G45*E45</f>
        <v>0</v>
      </c>
    </row>
    <row r="46" spans="1:9" s="253" customFormat="1" x14ac:dyDescent="0.25">
      <c r="A46" s="254"/>
      <c r="B46" s="248"/>
      <c r="C46" s="248"/>
      <c r="D46" s="248"/>
      <c r="E46" s="250"/>
      <c r="F46" s="251"/>
      <c r="G46" s="251"/>
      <c r="H46" s="252"/>
      <c r="I46" s="255"/>
    </row>
    <row r="47" spans="1:9" s="253" customFormat="1" x14ac:dyDescent="0.25">
      <c r="A47" s="248"/>
      <c r="B47" s="248"/>
      <c r="C47" s="249" t="s">
        <v>103</v>
      </c>
      <c r="D47" s="248"/>
      <c r="E47" s="250"/>
      <c r="F47" s="251"/>
      <c r="G47" s="251"/>
      <c r="H47" s="252"/>
      <c r="I47" s="252"/>
    </row>
    <row r="48" spans="1:9" s="253" customFormat="1" x14ac:dyDescent="0.25">
      <c r="A48" s="248"/>
      <c r="B48" s="248"/>
      <c r="C48" s="248" t="s">
        <v>1103</v>
      </c>
      <c r="D48" s="248" t="s">
        <v>105</v>
      </c>
      <c r="E48" s="250">
        <v>23</v>
      </c>
      <c r="F48" s="251"/>
      <c r="G48" s="251"/>
      <c r="H48" s="252">
        <f t="shared" ref="H48:H55" si="4">F48*E48</f>
        <v>0</v>
      </c>
      <c r="I48" s="252">
        <f t="shared" ref="I48:I55" si="5">G48*E48</f>
        <v>0</v>
      </c>
    </row>
    <row r="49" spans="1:11" s="253" customFormat="1" x14ac:dyDescent="0.25">
      <c r="A49" s="248"/>
      <c r="B49" s="248"/>
      <c r="C49" s="248" t="s">
        <v>1104</v>
      </c>
      <c r="D49" s="248" t="s">
        <v>105</v>
      </c>
      <c r="E49" s="250">
        <v>1</v>
      </c>
      <c r="F49" s="251"/>
      <c r="G49" s="251"/>
      <c r="H49" s="252">
        <f t="shared" si="4"/>
        <v>0</v>
      </c>
      <c r="I49" s="252">
        <f t="shared" si="5"/>
        <v>0</v>
      </c>
    </row>
    <row r="50" spans="1:11" s="253" customFormat="1" x14ac:dyDescent="0.25">
      <c r="A50" s="248"/>
      <c r="B50" s="248"/>
      <c r="C50" s="248" t="s">
        <v>1105</v>
      </c>
      <c r="D50" s="248" t="s">
        <v>137</v>
      </c>
      <c r="E50" s="250">
        <v>900</v>
      </c>
      <c r="F50" s="251"/>
      <c r="G50" s="251"/>
      <c r="H50" s="252">
        <f t="shared" si="4"/>
        <v>0</v>
      </c>
      <c r="I50" s="252">
        <f t="shared" si="5"/>
        <v>0</v>
      </c>
    </row>
    <row r="51" spans="1:11" s="253" customFormat="1" x14ac:dyDescent="0.25">
      <c r="A51" s="248"/>
      <c r="B51" s="248"/>
      <c r="C51" s="488" t="s">
        <v>172</v>
      </c>
      <c r="D51" s="488" t="s">
        <v>120</v>
      </c>
      <c r="E51" s="489">
        <f>900*0.5*1.2</f>
        <v>540</v>
      </c>
      <c r="F51" s="490"/>
      <c r="G51" s="490"/>
      <c r="H51" s="491">
        <f t="shared" ref="H51" si="6">F51*E51</f>
        <v>0</v>
      </c>
      <c r="I51" s="491">
        <f t="shared" ref="I51" si="7">G51*E51</f>
        <v>0</v>
      </c>
      <c r="K51" s="487" t="s">
        <v>1343</v>
      </c>
    </row>
    <row r="52" spans="1:11" s="253" customFormat="1" x14ac:dyDescent="0.25">
      <c r="A52" s="248"/>
      <c r="B52" s="248"/>
      <c r="C52" s="248" t="s">
        <v>1106</v>
      </c>
      <c r="D52" s="248" t="s">
        <v>137</v>
      </c>
      <c r="E52" s="250">
        <v>720</v>
      </c>
      <c r="F52" s="251"/>
      <c r="G52" s="251"/>
      <c r="H52" s="252">
        <f t="shared" si="4"/>
        <v>0</v>
      </c>
      <c r="I52" s="252">
        <f t="shared" si="5"/>
        <v>0</v>
      </c>
    </row>
    <row r="53" spans="1:11" s="253" customFormat="1" x14ac:dyDescent="0.25">
      <c r="A53" s="256"/>
      <c r="B53" s="248"/>
      <c r="C53" s="248" t="s">
        <v>1107</v>
      </c>
      <c r="D53" s="248" t="s">
        <v>137</v>
      </c>
      <c r="E53" s="250">
        <v>140</v>
      </c>
      <c r="F53" s="251"/>
      <c r="G53" s="251"/>
      <c r="H53" s="252">
        <f t="shared" si="4"/>
        <v>0</v>
      </c>
      <c r="I53" s="252">
        <f t="shared" si="5"/>
        <v>0</v>
      </c>
    </row>
    <row r="54" spans="1:11" s="253" customFormat="1" x14ac:dyDescent="0.25">
      <c r="A54" s="254"/>
      <c r="B54" s="248"/>
      <c r="C54" s="248" t="s">
        <v>1108</v>
      </c>
      <c r="D54" s="248" t="s">
        <v>137</v>
      </c>
      <c r="E54" s="250">
        <v>900</v>
      </c>
      <c r="F54" s="251"/>
      <c r="G54" s="251"/>
      <c r="H54" s="252">
        <f t="shared" si="4"/>
        <v>0</v>
      </c>
      <c r="I54" s="255">
        <f t="shared" si="5"/>
        <v>0</v>
      </c>
    </row>
    <row r="55" spans="1:11" s="253" customFormat="1" x14ac:dyDescent="0.25">
      <c r="A55" s="248"/>
      <c r="B55" s="248"/>
      <c r="C55" s="248" t="s">
        <v>1109</v>
      </c>
      <c r="D55" s="248" t="s">
        <v>137</v>
      </c>
      <c r="E55" s="250">
        <v>900</v>
      </c>
      <c r="F55" s="251"/>
      <c r="G55" s="251"/>
      <c r="H55" s="252">
        <f t="shared" si="4"/>
        <v>0</v>
      </c>
      <c r="I55" s="252">
        <f t="shared" si="5"/>
        <v>0</v>
      </c>
    </row>
    <row r="56" spans="1:11" s="253" customFormat="1" x14ac:dyDescent="0.25">
      <c r="A56" s="248"/>
      <c r="B56" s="248"/>
      <c r="C56" s="248"/>
      <c r="D56" s="248"/>
      <c r="E56" s="250"/>
      <c r="F56" s="251"/>
      <c r="G56" s="251"/>
      <c r="H56" s="252"/>
      <c r="I56" s="252"/>
    </row>
    <row r="57" spans="1:11" s="253" customFormat="1" x14ac:dyDescent="0.25">
      <c r="A57" s="248"/>
      <c r="B57" s="248"/>
      <c r="C57" s="249" t="s">
        <v>1110</v>
      </c>
      <c r="D57" s="248"/>
      <c r="E57" s="250"/>
      <c r="F57" s="251"/>
      <c r="G57" s="251"/>
      <c r="H57" s="252"/>
      <c r="I57" s="252"/>
    </row>
    <row r="58" spans="1:11" s="253" customFormat="1" x14ac:dyDescent="0.25">
      <c r="A58" s="248"/>
      <c r="B58" s="248"/>
      <c r="C58" s="248" t="s">
        <v>1111</v>
      </c>
      <c r="D58" s="248" t="s">
        <v>105</v>
      </c>
      <c r="E58" s="250">
        <v>1</v>
      </c>
      <c r="F58" s="251"/>
      <c r="G58" s="251"/>
      <c r="H58" s="252">
        <f t="shared" ref="H58:H64" si="8">F58*E58</f>
        <v>0</v>
      </c>
      <c r="I58" s="252">
        <f t="shared" ref="I58:I64" si="9">G58*E58</f>
        <v>0</v>
      </c>
    </row>
    <row r="59" spans="1:11" s="253" customFormat="1" x14ac:dyDescent="0.25">
      <c r="A59" s="248"/>
      <c r="B59" s="248"/>
      <c r="C59" s="248" t="s">
        <v>1112</v>
      </c>
      <c r="D59" s="248" t="s">
        <v>105</v>
      </c>
      <c r="E59" s="250">
        <v>1</v>
      </c>
      <c r="F59" s="251"/>
      <c r="G59" s="251"/>
      <c r="H59" s="252">
        <f t="shared" si="8"/>
        <v>0</v>
      </c>
      <c r="I59" s="252">
        <f t="shared" si="9"/>
        <v>0</v>
      </c>
    </row>
    <row r="60" spans="1:11" s="253" customFormat="1" x14ac:dyDescent="0.25">
      <c r="A60" s="248"/>
      <c r="B60" s="248"/>
      <c r="C60" s="248" t="s">
        <v>1113</v>
      </c>
      <c r="D60" s="248" t="s">
        <v>105</v>
      </c>
      <c r="E60" s="250">
        <v>1</v>
      </c>
      <c r="F60" s="251"/>
      <c r="G60" s="251"/>
      <c r="H60" s="252">
        <f t="shared" si="8"/>
        <v>0</v>
      </c>
      <c r="I60" s="252">
        <f t="shared" si="9"/>
        <v>0</v>
      </c>
    </row>
    <row r="61" spans="1:11" s="253" customFormat="1" x14ac:dyDescent="0.25">
      <c r="A61" s="248"/>
      <c r="B61" s="248"/>
      <c r="C61" s="248" t="s">
        <v>1114</v>
      </c>
      <c r="D61" s="248" t="s">
        <v>105</v>
      </c>
      <c r="E61" s="250">
        <v>1</v>
      </c>
      <c r="F61" s="251"/>
      <c r="G61" s="251"/>
      <c r="H61" s="252">
        <f t="shared" si="8"/>
        <v>0</v>
      </c>
      <c r="I61" s="252">
        <f t="shared" si="9"/>
        <v>0</v>
      </c>
    </row>
    <row r="62" spans="1:11" s="253" customFormat="1" x14ac:dyDescent="0.25">
      <c r="A62" s="248"/>
      <c r="B62" s="248"/>
      <c r="C62" s="248" t="s">
        <v>1115</v>
      </c>
      <c r="D62" s="248" t="s">
        <v>105</v>
      </c>
      <c r="E62" s="250">
        <v>1</v>
      </c>
      <c r="F62" s="251"/>
      <c r="G62" s="251"/>
      <c r="H62" s="252">
        <f t="shared" si="8"/>
        <v>0</v>
      </c>
      <c r="I62" s="252">
        <f t="shared" si="9"/>
        <v>0</v>
      </c>
    </row>
    <row r="63" spans="1:11" s="253" customFormat="1" x14ac:dyDescent="0.25">
      <c r="A63" s="248"/>
      <c r="B63" s="248"/>
      <c r="C63" s="248" t="s">
        <v>1116</v>
      </c>
      <c r="D63" s="248" t="s">
        <v>105</v>
      </c>
      <c r="E63" s="250">
        <v>1</v>
      </c>
      <c r="F63" s="251"/>
      <c r="G63" s="251"/>
      <c r="H63" s="252">
        <f t="shared" si="8"/>
        <v>0</v>
      </c>
      <c r="I63" s="252">
        <f t="shared" si="9"/>
        <v>0</v>
      </c>
    </row>
    <row r="64" spans="1:11" s="253" customFormat="1" x14ac:dyDescent="0.25">
      <c r="A64" s="248"/>
      <c r="B64" s="248"/>
      <c r="C64" s="248" t="s">
        <v>1117</v>
      </c>
      <c r="D64" s="248" t="s">
        <v>105</v>
      </c>
      <c r="E64" s="250">
        <v>1</v>
      </c>
      <c r="F64" s="251"/>
      <c r="G64" s="251"/>
      <c r="H64" s="252">
        <f t="shared" si="8"/>
        <v>0</v>
      </c>
      <c r="I64" s="252">
        <f t="shared" si="9"/>
        <v>0</v>
      </c>
    </row>
    <row r="65" spans="1:9" s="253" customFormat="1" x14ac:dyDescent="0.25">
      <c r="A65" s="248"/>
      <c r="B65" s="248"/>
      <c r="C65" s="248"/>
      <c r="D65" s="248"/>
      <c r="E65" s="258"/>
      <c r="F65" s="251"/>
      <c r="G65" s="251"/>
      <c r="H65" s="252"/>
      <c r="I65" s="252"/>
    </row>
    <row r="66" spans="1:9" s="253" customFormat="1" x14ac:dyDescent="0.25">
      <c r="A66" s="248"/>
      <c r="B66" s="248"/>
      <c r="C66" s="259" t="s">
        <v>1118</v>
      </c>
      <c r="D66" s="259"/>
      <c r="E66" s="250"/>
      <c r="F66" s="260"/>
      <c r="G66" s="260"/>
      <c r="H66" s="261">
        <f>SUM(H12:H65)</f>
        <v>0</v>
      </c>
      <c r="I66" s="261">
        <f>SUM(I12:I64)</f>
        <v>0</v>
      </c>
    </row>
    <row r="67" spans="1:9" s="253" customFormat="1" x14ac:dyDescent="0.25">
      <c r="A67" s="248"/>
      <c r="B67" s="248"/>
      <c r="C67" s="248" t="s">
        <v>1119</v>
      </c>
      <c r="D67" s="248"/>
      <c r="E67" s="258"/>
      <c r="F67" s="251"/>
      <c r="G67" s="251"/>
      <c r="H67" s="252"/>
      <c r="I67" s="252">
        <f>H66+I66</f>
        <v>0</v>
      </c>
    </row>
    <row r="68" spans="1:9" s="253" customFormat="1" x14ac:dyDescent="0.25">
      <c r="A68" s="248"/>
      <c r="B68" s="248"/>
      <c r="C68" s="248" t="s">
        <v>1120</v>
      </c>
      <c r="D68" s="248"/>
      <c r="E68" s="258"/>
      <c r="F68" s="251"/>
      <c r="G68" s="251"/>
      <c r="H68" s="252"/>
      <c r="I68" s="262">
        <f>I67*1.23</f>
        <v>0</v>
      </c>
    </row>
  </sheetData>
  <mergeCells count="8">
    <mergeCell ref="F10:G10"/>
    <mergeCell ref="H10:I10"/>
    <mergeCell ref="A1:I1"/>
    <mergeCell ref="A3:B3"/>
    <mergeCell ref="A4:B4"/>
    <mergeCell ref="A5:B5"/>
    <mergeCell ref="A7:B7"/>
    <mergeCell ref="A8:B8"/>
  </mergeCells>
  <pageMargins left="0.39370078740157483" right="0.39370078740157483" top="0.39370078740157483" bottom="0.39370078740157483" header="0.31496062992125984"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9720-81D3-4095-9B93-9F2A4CE275A9}">
  <sheetPr>
    <pageSetUpPr fitToPage="1"/>
  </sheetPr>
  <dimension ref="A1:IV44"/>
  <sheetViews>
    <sheetView showGridLines="0" topLeftCell="A9" zoomScaleNormal="100" workbookViewId="0">
      <selection activeCell="I14" sqref="I14"/>
    </sheetView>
  </sheetViews>
  <sheetFormatPr defaultColWidth="10.6328125" defaultRowHeight="10.3" x14ac:dyDescent="0.25"/>
  <cols>
    <col min="1" max="1" width="7.1796875" style="294" customWidth="1"/>
    <col min="2" max="2" width="6.1796875" style="290" customWidth="1"/>
    <col min="3" max="3" width="22.1796875" style="264" customWidth="1"/>
    <col min="4" max="4" width="74.81640625" style="298" customWidth="1"/>
    <col min="5" max="7" width="15.36328125" style="275" customWidth="1"/>
    <col min="8" max="8" width="18" style="275" customWidth="1"/>
    <col min="9" max="9" width="10.6328125" style="277"/>
    <col min="10" max="10" width="12.6328125" style="277" customWidth="1"/>
    <col min="11" max="16384" width="10.6328125" style="278"/>
  </cols>
  <sheetData>
    <row r="1" spans="1:10" s="276" customFormat="1" ht="39.65" customHeight="1" x14ac:dyDescent="0.25">
      <c r="A1" s="444" t="s">
        <v>1177</v>
      </c>
      <c r="B1" s="444"/>
      <c r="C1" s="444"/>
      <c r="D1" s="444"/>
      <c r="E1" s="444"/>
      <c r="F1" s="444"/>
      <c r="G1" s="444"/>
      <c r="H1" s="444"/>
    </row>
    <row r="2" spans="1:10" s="276" customFormat="1" x14ac:dyDescent="0.25">
      <c r="A2" s="293" t="s">
        <v>1121</v>
      </c>
      <c r="B2" s="445"/>
      <c r="C2" s="445"/>
      <c r="D2" s="445"/>
      <c r="E2" s="445"/>
      <c r="F2" s="445"/>
      <c r="G2" s="445"/>
      <c r="H2" s="445"/>
    </row>
    <row r="3" spans="1:10" s="276" customFormat="1" x14ac:dyDescent="0.25">
      <c r="A3" s="446" t="s">
        <v>1122</v>
      </c>
      <c r="B3" s="446" t="s">
        <v>90</v>
      </c>
      <c r="C3" s="447" t="s">
        <v>51</v>
      </c>
      <c r="D3" s="448" t="s">
        <v>48</v>
      </c>
      <c r="E3" s="449" t="s">
        <v>1064</v>
      </c>
      <c r="F3" s="449"/>
      <c r="G3" s="449" t="s">
        <v>1065</v>
      </c>
      <c r="H3" s="449"/>
    </row>
    <row r="4" spans="1:10" s="276" customFormat="1" ht="20.6" x14ac:dyDescent="0.25">
      <c r="A4" s="446"/>
      <c r="B4" s="446"/>
      <c r="C4" s="447"/>
      <c r="D4" s="448"/>
      <c r="E4" s="263" t="s">
        <v>1062</v>
      </c>
      <c r="F4" s="263" t="s">
        <v>1123</v>
      </c>
      <c r="G4" s="263" t="s">
        <v>1062</v>
      </c>
      <c r="H4" s="263" t="s">
        <v>1123</v>
      </c>
    </row>
    <row r="5" spans="1:10" ht="17.25" customHeight="1" x14ac:dyDescent="0.25">
      <c r="D5" s="265" t="s">
        <v>1178</v>
      </c>
      <c r="E5" s="266"/>
      <c r="F5" s="266"/>
      <c r="G5" s="266"/>
      <c r="H5" s="266"/>
    </row>
    <row r="6" spans="1:10" s="282" customFormat="1" ht="41.15" x14ac:dyDescent="0.3">
      <c r="A6" s="291">
        <v>1</v>
      </c>
      <c r="B6" s="291" t="s">
        <v>105</v>
      </c>
      <c r="C6" s="267" t="s">
        <v>1250</v>
      </c>
      <c r="D6" s="268" t="s">
        <v>1246</v>
      </c>
      <c r="E6" s="296"/>
      <c r="F6" s="296">
        <f>SUM(E6*A6)</f>
        <v>0</v>
      </c>
      <c r="G6" s="296"/>
      <c r="H6" s="296">
        <f t="shared" ref="H6:H15" si="0">SUM(G6*A6)</f>
        <v>0</v>
      </c>
      <c r="I6" s="277"/>
      <c r="J6" s="281"/>
    </row>
    <row r="7" spans="1:10" s="282" customFormat="1" ht="41.15" x14ac:dyDescent="0.3">
      <c r="A7" s="291">
        <v>3</v>
      </c>
      <c r="B7" s="291" t="s">
        <v>105</v>
      </c>
      <c r="C7" s="267" t="s">
        <v>1251</v>
      </c>
      <c r="D7" s="268" t="s">
        <v>1247</v>
      </c>
      <c r="E7" s="296"/>
      <c r="F7" s="296">
        <f t="shared" ref="F7:F15" si="1">SUM(E7*A7)</f>
        <v>0</v>
      </c>
      <c r="G7" s="296"/>
      <c r="H7" s="296">
        <f t="shared" si="0"/>
        <v>0</v>
      </c>
      <c r="I7" s="277"/>
      <c r="J7" s="281"/>
    </row>
    <row r="8" spans="1:10" s="282" customFormat="1" ht="41.15" x14ac:dyDescent="0.3">
      <c r="A8" s="291">
        <v>1</v>
      </c>
      <c r="B8" s="291" t="s">
        <v>105</v>
      </c>
      <c r="C8" s="267" t="s">
        <v>1252</v>
      </c>
      <c r="D8" s="268" t="s">
        <v>1248</v>
      </c>
      <c r="E8" s="296"/>
      <c r="F8" s="296">
        <f t="shared" si="1"/>
        <v>0</v>
      </c>
      <c r="G8" s="296"/>
      <c r="H8" s="296">
        <f t="shared" si="0"/>
        <v>0</v>
      </c>
      <c r="I8" s="277"/>
      <c r="J8" s="281"/>
    </row>
    <row r="9" spans="1:10" s="282" customFormat="1" ht="41.15" x14ac:dyDescent="0.3">
      <c r="A9" s="291">
        <v>1</v>
      </c>
      <c r="B9" s="291" t="s">
        <v>105</v>
      </c>
      <c r="C9" s="267" t="s">
        <v>1253</v>
      </c>
      <c r="D9" s="268" t="s">
        <v>1124</v>
      </c>
      <c r="E9" s="296"/>
      <c r="F9" s="296">
        <f t="shared" si="1"/>
        <v>0</v>
      </c>
      <c r="G9" s="296"/>
      <c r="H9" s="296">
        <f t="shared" si="0"/>
        <v>0</v>
      </c>
      <c r="I9" s="277"/>
      <c r="J9" s="281"/>
    </row>
    <row r="10" spans="1:10" s="282" customFormat="1" ht="82.3" x14ac:dyDescent="0.3">
      <c r="A10" s="291">
        <v>1</v>
      </c>
      <c r="B10" s="291" t="s">
        <v>105</v>
      </c>
      <c r="C10" s="267" t="s">
        <v>1254</v>
      </c>
      <c r="D10" s="268" t="s">
        <v>1125</v>
      </c>
      <c r="E10" s="296"/>
      <c r="F10" s="296">
        <f t="shared" si="1"/>
        <v>0</v>
      </c>
      <c r="G10" s="296"/>
      <c r="H10" s="296">
        <f t="shared" si="0"/>
        <v>0</v>
      </c>
      <c r="I10" s="277"/>
      <c r="J10" s="281"/>
    </row>
    <row r="11" spans="1:10" s="279" customFormat="1" ht="41.15" x14ac:dyDescent="0.3">
      <c r="A11" s="291">
        <v>4</v>
      </c>
      <c r="B11" s="291" t="s">
        <v>105</v>
      </c>
      <c r="C11" s="267" t="s">
        <v>1255</v>
      </c>
      <c r="D11" s="268" t="s">
        <v>1249</v>
      </c>
      <c r="E11" s="296"/>
      <c r="F11" s="296">
        <f t="shared" si="1"/>
        <v>0</v>
      </c>
      <c r="G11" s="296"/>
      <c r="H11" s="296">
        <f t="shared" si="0"/>
        <v>0</v>
      </c>
      <c r="J11" s="280"/>
    </row>
    <row r="12" spans="1:10" s="283" customFormat="1" ht="21.65" customHeight="1" x14ac:dyDescent="0.3">
      <c r="A12" s="291">
        <v>2</v>
      </c>
      <c r="B12" s="291" t="s">
        <v>105</v>
      </c>
      <c r="C12" s="267" t="s">
        <v>1256</v>
      </c>
      <c r="D12" s="268" t="s">
        <v>1126</v>
      </c>
      <c r="E12" s="296"/>
      <c r="F12" s="296">
        <f t="shared" si="1"/>
        <v>0</v>
      </c>
      <c r="G12" s="296"/>
      <c r="H12" s="296">
        <f t="shared" si="0"/>
        <v>0</v>
      </c>
      <c r="I12" s="279"/>
      <c r="J12" s="280"/>
    </row>
    <row r="13" spans="1:10" s="282" customFormat="1" ht="21.65" customHeight="1" x14ac:dyDescent="0.3">
      <c r="A13" s="291">
        <v>8</v>
      </c>
      <c r="B13" s="291" t="s">
        <v>105</v>
      </c>
      <c r="C13" s="267" t="s">
        <v>1257</v>
      </c>
      <c r="D13" s="268" t="s">
        <v>1127</v>
      </c>
      <c r="E13" s="296"/>
      <c r="F13" s="296">
        <f t="shared" ref="F13" si="2">SUM(E13*A13)</f>
        <v>0</v>
      </c>
      <c r="G13" s="296"/>
      <c r="H13" s="296">
        <f t="shared" ref="H13" si="3">SUM(G13*A13)</f>
        <v>0</v>
      </c>
      <c r="I13" s="277"/>
      <c r="J13" s="281"/>
    </row>
    <row r="14" spans="1:10" ht="24.65" customHeight="1" x14ac:dyDescent="0.25">
      <c r="A14" s="292"/>
      <c r="B14" s="292"/>
      <c r="C14" s="269"/>
      <c r="D14" s="265" t="s">
        <v>1128</v>
      </c>
      <c r="E14" s="296"/>
      <c r="F14" s="296"/>
      <c r="G14" s="296"/>
      <c r="H14" s="296"/>
    </row>
    <row r="15" spans="1:10" s="279" customFormat="1" ht="107.25" customHeight="1" x14ac:dyDescent="0.25">
      <c r="A15" s="291">
        <v>24</v>
      </c>
      <c r="B15" s="291" t="s">
        <v>105</v>
      </c>
      <c r="C15" s="267" t="s">
        <v>1258</v>
      </c>
      <c r="D15" s="270" t="s">
        <v>1129</v>
      </c>
      <c r="E15" s="296"/>
      <c r="F15" s="296">
        <f t="shared" si="1"/>
        <v>0</v>
      </c>
      <c r="G15" s="296"/>
      <c r="H15" s="296">
        <f t="shared" si="0"/>
        <v>0</v>
      </c>
    </row>
    <row r="16" spans="1:10" s="285" customFormat="1" ht="22.5" customHeight="1" x14ac:dyDescent="0.25">
      <c r="A16" s="291">
        <v>24</v>
      </c>
      <c r="B16" s="271" t="s">
        <v>105</v>
      </c>
      <c r="C16" s="271"/>
      <c r="D16" s="272" t="s">
        <v>1130</v>
      </c>
      <c r="E16" s="296"/>
      <c r="F16" s="296">
        <f t="shared" ref="F16:F22" si="4">A16*E16</f>
        <v>0</v>
      </c>
      <c r="G16" s="296"/>
      <c r="H16" s="296">
        <f t="shared" ref="H16:H22" si="5">A16*G16</f>
        <v>0</v>
      </c>
      <c r="I16" s="284"/>
      <c r="J16" s="284"/>
    </row>
    <row r="17" spans="1:10" s="285" customFormat="1" ht="22.5" customHeight="1" x14ac:dyDescent="0.25">
      <c r="A17" s="291">
        <v>8</v>
      </c>
      <c r="B17" s="271" t="s">
        <v>105</v>
      </c>
      <c r="C17" s="271"/>
      <c r="D17" s="272" t="s">
        <v>1131</v>
      </c>
      <c r="E17" s="296"/>
      <c r="F17" s="296">
        <f t="shared" si="4"/>
        <v>0</v>
      </c>
      <c r="G17" s="296"/>
      <c r="H17" s="296">
        <f t="shared" si="5"/>
        <v>0</v>
      </c>
      <c r="I17" s="284"/>
      <c r="J17" s="284"/>
    </row>
    <row r="18" spans="1:10" s="285" customFormat="1" ht="41.15" x14ac:dyDescent="0.25">
      <c r="A18" s="291">
        <v>1</v>
      </c>
      <c r="B18" s="271" t="s">
        <v>105</v>
      </c>
      <c r="C18" s="271" t="s">
        <v>1132</v>
      </c>
      <c r="D18" s="272" t="s">
        <v>1133</v>
      </c>
      <c r="E18" s="296"/>
      <c r="F18" s="296">
        <f t="shared" si="4"/>
        <v>0</v>
      </c>
      <c r="G18" s="296"/>
      <c r="H18" s="296">
        <f t="shared" si="5"/>
        <v>0</v>
      </c>
      <c r="I18" s="284"/>
      <c r="J18" s="284"/>
    </row>
    <row r="19" spans="1:10" s="285" customFormat="1" ht="22.5" customHeight="1" x14ac:dyDescent="0.25">
      <c r="A19" s="291">
        <v>1</v>
      </c>
      <c r="B19" s="271" t="s">
        <v>105</v>
      </c>
      <c r="C19" s="271"/>
      <c r="D19" s="272" t="s">
        <v>1134</v>
      </c>
      <c r="E19" s="296"/>
      <c r="F19" s="296">
        <f t="shared" si="4"/>
        <v>0</v>
      </c>
      <c r="G19" s="296"/>
      <c r="H19" s="296">
        <f t="shared" si="5"/>
        <v>0</v>
      </c>
      <c r="I19" s="284"/>
      <c r="J19" s="284"/>
    </row>
    <row r="20" spans="1:10" s="285" customFormat="1" ht="22.5" customHeight="1" x14ac:dyDescent="0.25">
      <c r="A20" s="291">
        <v>1</v>
      </c>
      <c r="B20" s="271" t="s">
        <v>105</v>
      </c>
      <c r="C20" s="271"/>
      <c r="D20" s="272" t="s">
        <v>1135</v>
      </c>
      <c r="E20" s="296"/>
      <c r="F20" s="296">
        <f t="shared" si="4"/>
        <v>0</v>
      </c>
      <c r="G20" s="296"/>
      <c r="H20" s="296">
        <f t="shared" si="5"/>
        <v>0</v>
      </c>
      <c r="I20" s="284"/>
      <c r="J20" s="284"/>
    </row>
    <row r="21" spans="1:10" s="285" customFormat="1" ht="22.5" customHeight="1" x14ac:dyDescent="0.25">
      <c r="A21" s="291">
        <v>1</v>
      </c>
      <c r="B21" s="271" t="s">
        <v>105</v>
      </c>
      <c r="C21" s="271"/>
      <c r="D21" s="272" t="s">
        <v>1136</v>
      </c>
      <c r="E21" s="296"/>
      <c r="F21" s="296">
        <f t="shared" si="4"/>
        <v>0</v>
      </c>
      <c r="G21" s="296"/>
      <c r="H21" s="296">
        <f t="shared" si="5"/>
        <v>0</v>
      </c>
      <c r="I21" s="284"/>
      <c r="J21" s="284"/>
    </row>
    <row r="22" spans="1:10" s="285" customFormat="1" ht="22.5" customHeight="1" x14ac:dyDescent="0.25">
      <c r="A22" s="291">
        <v>1</v>
      </c>
      <c r="B22" s="271" t="s">
        <v>105</v>
      </c>
      <c r="C22" s="271"/>
      <c r="D22" s="272" t="s">
        <v>1137</v>
      </c>
      <c r="E22" s="296"/>
      <c r="F22" s="296">
        <f t="shared" si="4"/>
        <v>0</v>
      </c>
      <c r="G22" s="296"/>
      <c r="H22" s="296">
        <f t="shared" si="5"/>
        <v>0</v>
      </c>
      <c r="I22" s="284"/>
      <c r="J22" s="284"/>
    </row>
    <row r="23" spans="1:10" s="284" customFormat="1" ht="30" customHeight="1" x14ac:dyDescent="0.25">
      <c r="A23" s="291">
        <v>1200</v>
      </c>
      <c r="B23" s="271" t="s">
        <v>137</v>
      </c>
      <c r="C23" s="271" t="s">
        <v>1138</v>
      </c>
      <c r="D23" s="272" t="s">
        <v>1139</v>
      </c>
      <c r="E23" s="296"/>
      <c r="F23" s="296">
        <f t="shared" ref="F23:F33" si="6">A23*E23</f>
        <v>0</v>
      </c>
      <c r="G23" s="296"/>
      <c r="H23" s="296">
        <f t="shared" ref="H23:H39" si="7">A23*G23</f>
        <v>0</v>
      </c>
    </row>
    <row r="24" spans="1:10" s="285" customFormat="1" ht="22.5" customHeight="1" x14ac:dyDescent="0.25">
      <c r="A24" s="291">
        <v>150</v>
      </c>
      <c r="B24" s="271" t="s">
        <v>137</v>
      </c>
      <c r="C24" s="271" t="s">
        <v>1140</v>
      </c>
      <c r="D24" s="272" t="s">
        <v>1141</v>
      </c>
      <c r="E24" s="296"/>
      <c r="F24" s="296">
        <f t="shared" si="6"/>
        <v>0</v>
      </c>
      <c r="G24" s="296"/>
      <c r="H24" s="296">
        <f t="shared" si="7"/>
        <v>0</v>
      </c>
      <c r="I24" s="284"/>
      <c r="J24" s="284"/>
    </row>
    <row r="25" spans="1:10" s="285" customFormat="1" ht="22.5" customHeight="1" x14ac:dyDescent="0.25">
      <c r="A25" s="291">
        <v>20</v>
      </c>
      <c r="B25" s="271" t="s">
        <v>137</v>
      </c>
      <c r="C25" s="271" t="s">
        <v>1142</v>
      </c>
      <c r="D25" s="272" t="s">
        <v>1143</v>
      </c>
      <c r="E25" s="296"/>
      <c r="F25" s="296">
        <f t="shared" ref="F25:F30" si="8">A25*E25</f>
        <v>0</v>
      </c>
      <c r="G25" s="296"/>
      <c r="H25" s="296">
        <f t="shared" si="7"/>
        <v>0</v>
      </c>
      <c r="I25" s="284"/>
      <c r="J25" s="284"/>
    </row>
    <row r="26" spans="1:10" s="285" customFormat="1" ht="22.5" customHeight="1" x14ac:dyDescent="0.25">
      <c r="A26" s="291">
        <v>800</v>
      </c>
      <c r="B26" s="271" t="s">
        <v>137</v>
      </c>
      <c r="C26" s="271" t="s">
        <v>1144</v>
      </c>
      <c r="D26" s="272" t="s">
        <v>1145</v>
      </c>
      <c r="E26" s="296"/>
      <c r="F26" s="296">
        <f>A26*E26</f>
        <v>0</v>
      </c>
      <c r="G26" s="296"/>
      <c r="H26" s="296">
        <f t="shared" si="7"/>
        <v>0</v>
      </c>
      <c r="I26" s="284"/>
      <c r="J26" s="284"/>
    </row>
    <row r="27" spans="1:10" s="285" customFormat="1" ht="22.5" customHeight="1" x14ac:dyDescent="0.25">
      <c r="A27" s="291">
        <v>1600</v>
      </c>
      <c r="B27" s="271" t="s">
        <v>137</v>
      </c>
      <c r="C27" s="271" t="s">
        <v>1146</v>
      </c>
      <c r="D27" s="272" t="s">
        <v>1147</v>
      </c>
      <c r="E27" s="296"/>
      <c r="F27" s="296">
        <f>A27*E27</f>
        <v>0</v>
      </c>
      <c r="G27" s="296"/>
      <c r="H27" s="296">
        <f t="shared" si="7"/>
        <v>0</v>
      </c>
      <c r="I27" s="284"/>
      <c r="J27" s="284"/>
    </row>
    <row r="28" spans="1:10" s="285" customFormat="1" ht="22.5" customHeight="1" x14ac:dyDescent="0.25">
      <c r="A28" s="291">
        <v>100</v>
      </c>
      <c r="B28" s="271" t="s">
        <v>137</v>
      </c>
      <c r="C28" s="271"/>
      <c r="D28" s="272" t="s">
        <v>1148</v>
      </c>
      <c r="E28" s="296"/>
      <c r="F28" s="296">
        <f t="shared" ref="F28" si="9">A28*E28</f>
        <v>0</v>
      </c>
      <c r="G28" s="296"/>
      <c r="H28" s="296">
        <f t="shared" si="7"/>
        <v>0</v>
      </c>
      <c r="I28" s="284"/>
      <c r="J28" s="284"/>
    </row>
    <row r="29" spans="1:10" s="285" customFormat="1" ht="22.5" customHeight="1" x14ac:dyDescent="0.25">
      <c r="A29" s="291">
        <v>16</v>
      </c>
      <c r="B29" s="271" t="s">
        <v>105</v>
      </c>
      <c r="C29" s="271" t="s">
        <v>1149</v>
      </c>
      <c r="D29" s="272" t="s">
        <v>1150</v>
      </c>
      <c r="E29" s="296"/>
      <c r="F29" s="296">
        <f t="shared" si="8"/>
        <v>0</v>
      </c>
      <c r="G29" s="296"/>
      <c r="H29" s="296">
        <f t="shared" si="7"/>
        <v>0</v>
      </c>
      <c r="I29" s="284"/>
      <c r="J29" s="284"/>
    </row>
    <row r="30" spans="1:10" s="285" customFormat="1" ht="22.5" customHeight="1" x14ac:dyDescent="0.25">
      <c r="A30" s="291">
        <v>1</v>
      </c>
      <c r="B30" s="271" t="s">
        <v>105</v>
      </c>
      <c r="C30" s="271" t="s">
        <v>1151</v>
      </c>
      <c r="D30" s="272" t="s">
        <v>1152</v>
      </c>
      <c r="E30" s="296"/>
      <c r="F30" s="296">
        <f t="shared" si="8"/>
        <v>0</v>
      </c>
      <c r="G30" s="296"/>
      <c r="H30" s="296">
        <f t="shared" si="7"/>
        <v>0</v>
      </c>
      <c r="I30" s="284"/>
      <c r="J30" s="284"/>
    </row>
    <row r="31" spans="1:10" s="285" customFormat="1" ht="22.5" customHeight="1" x14ac:dyDescent="0.25">
      <c r="A31" s="291">
        <v>5</v>
      </c>
      <c r="B31" s="271" t="s">
        <v>137</v>
      </c>
      <c r="C31" s="271" t="s">
        <v>1153</v>
      </c>
      <c r="D31" s="272" t="s">
        <v>1154</v>
      </c>
      <c r="E31" s="296"/>
      <c r="F31" s="296">
        <f t="shared" si="6"/>
        <v>0</v>
      </c>
      <c r="G31" s="296"/>
      <c r="H31" s="296">
        <f t="shared" si="7"/>
        <v>0</v>
      </c>
      <c r="I31" s="284"/>
      <c r="J31" s="284"/>
    </row>
    <row r="32" spans="1:10" s="285" customFormat="1" ht="22.5" customHeight="1" x14ac:dyDescent="0.25">
      <c r="A32" s="291">
        <v>1</v>
      </c>
      <c r="B32" s="271" t="s">
        <v>105</v>
      </c>
      <c r="C32" s="271" t="s">
        <v>1259</v>
      </c>
      <c r="D32" s="272" t="s">
        <v>1155</v>
      </c>
      <c r="E32" s="296"/>
      <c r="F32" s="296">
        <f t="shared" si="6"/>
        <v>0</v>
      </c>
      <c r="G32" s="296"/>
      <c r="H32" s="296">
        <f t="shared" si="7"/>
        <v>0</v>
      </c>
      <c r="I32" s="284"/>
      <c r="J32" s="284"/>
    </row>
    <row r="33" spans="1:256" s="285" customFormat="1" ht="41.15" x14ac:dyDescent="0.25">
      <c r="A33" s="291">
        <v>1</v>
      </c>
      <c r="B33" s="271" t="s">
        <v>105</v>
      </c>
      <c r="C33" s="271"/>
      <c r="D33" s="273" t="s">
        <v>1156</v>
      </c>
      <c r="E33" s="296"/>
      <c r="F33" s="296">
        <f t="shared" si="6"/>
        <v>0</v>
      </c>
      <c r="G33" s="296"/>
      <c r="H33" s="296">
        <f t="shared" si="7"/>
        <v>0</v>
      </c>
      <c r="I33" s="284"/>
      <c r="J33" s="284"/>
    </row>
    <row r="34" spans="1:256" s="285" customFormat="1" ht="21" customHeight="1" x14ac:dyDescent="0.25">
      <c r="A34" s="291">
        <v>1</v>
      </c>
      <c r="B34" s="271" t="s">
        <v>105</v>
      </c>
      <c r="C34" s="271"/>
      <c r="D34" s="272" t="s">
        <v>1157</v>
      </c>
      <c r="E34" s="296"/>
      <c r="F34" s="296"/>
      <c r="G34" s="296"/>
      <c r="H34" s="296">
        <f t="shared" si="7"/>
        <v>0</v>
      </c>
      <c r="I34" s="284"/>
      <c r="J34" s="284"/>
    </row>
    <row r="35" spans="1:256" s="285" customFormat="1" ht="19" customHeight="1" x14ac:dyDescent="0.25">
      <c r="A35" s="291">
        <v>1</v>
      </c>
      <c r="B35" s="271" t="s">
        <v>105</v>
      </c>
      <c r="C35" s="271"/>
      <c r="D35" s="295" t="s">
        <v>1158</v>
      </c>
      <c r="E35" s="296"/>
      <c r="F35" s="296"/>
      <c r="G35" s="296"/>
      <c r="H35" s="296">
        <f t="shared" si="7"/>
        <v>0</v>
      </c>
      <c r="I35" s="284"/>
      <c r="J35" s="284"/>
    </row>
    <row r="36" spans="1:256" s="285" customFormat="1" ht="24" customHeight="1" x14ac:dyDescent="0.25">
      <c r="A36" s="291">
        <v>1</v>
      </c>
      <c r="B36" s="271" t="s">
        <v>105</v>
      </c>
      <c r="C36" s="271"/>
      <c r="D36" s="295" t="s">
        <v>1159</v>
      </c>
      <c r="E36" s="296"/>
      <c r="F36" s="296"/>
      <c r="G36" s="296"/>
      <c r="H36" s="296">
        <f t="shared" si="7"/>
        <v>0</v>
      </c>
      <c r="I36" s="284"/>
      <c r="J36" s="284"/>
    </row>
    <row r="37" spans="1:256" s="285" customFormat="1" ht="24" customHeight="1" x14ac:dyDescent="0.25">
      <c r="A37" s="291">
        <v>1</v>
      </c>
      <c r="B37" s="271" t="s">
        <v>105</v>
      </c>
      <c r="C37" s="271"/>
      <c r="D37" s="295" t="s">
        <v>1160</v>
      </c>
      <c r="E37" s="296"/>
      <c r="F37" s="296"/>
      <c r="G37" s="296"/>
      <c r="H37" s="296">
        <f t="shared" si="7"/>
        <v>0</v>
      </c>
      <c r="I37" s="284"/>
      <c r="J37" s="284"/>
    </row>
    <row r="38" spans="1:256" s="285" customFormat="1" ht="25.75" x14ac:dyDescent="0.25">
      <c r="A38" s="291">
        <v>1</v>
      </c>
      <c r="B38" s="271" t="s">
        <v>105</v>
      </c>
      <c r="C38" s="271"/>
      <c r="D38" s="274" t="s">
        <v>1161</v>
      </c>
      <c r="E38" s="296"/>
      <c r="F38" s="296"/>
      <c r="G38" s="296"/>
      <c r="H38" s="296">
        <f t="shared" si="7"/>
        <v>0</v>
      </c>
      <c r="I38" s="284"/>
      <c r="J38" s="284"/>
    </row>
    <row r="39" spans="1:256" s="285" customFormat="1" ht="24.65" customHeight="1" x14ac:dyDescent="0.25">
      <c r="A39" s="291">
        <v>1</v>
      </c>
      <c r="B39" s="271" t="s">
        <v>105</v>
      </c>
      <c r="C39" s="271"/>
      <c r="D39" s="295" t="s">
        <v>1162</v>
      </c>
      <c r="E39" s="296"/>
      <c r="F39" s="296"/>
      <c r="G39" s="296"/>
      <c r="H39" s="296">
        <f t="shared" si="7"/>
        <v>0</v>
      </c>
      <c r="I39" s="284"/>
      <c r="J39" s="284"/>
    </row>
    <row r="40" spans="1:256" s="287" customFormat="1" ht="25" customHeight="1" x14ac:dyDescent="0.3">
      <c r="A40" s="440" t="s">
        <v>1163</v>
      </c>
      <c r="B40" s="440"/>
      <c r="C40" s="440"/>
      <c r="D40" s="440"/>
      <c r="E40" s="441">
        <f>SUM(F6:F39)</f>
        <v>0</v>
      </c>
      <c r="F40" s="441"/>
      <c r="G40" s="441">
        <f>SUM(H6:H39)</f>
        <v>0</v>
      </c>
      <c r="H40" s="441"/>
      <c r="I40" s="286"/>
      <c r="J40" s="286"/>
    </row>
    <row r="41" spans="1:256" s="289" customFormat="1" ht="6.45" x14ac:dyDescent="0.15">
      <c r="A41" s="442"/>
      <c r="B41" s="442"/>
      <c r="C41" s="442"/>
      <c r="D41" s="442"/>
      <c r="E41" s="442"/>
      <c r="F41" s="442"/>
      <c r="G41" s="442"/>
      <c r="H41" s="442"/>
      <c r="I41" s="288"/>
      <c r="J41" s="288"/>
    </row>
    <row r="42" spans="1:256" s="287" customFormat="1" ht="21" customHeight="1" x14ac:dyDescent="0.3">
      <c r="A42" s="440" t="s">
        <v>1163</v>
      </c>
      <c r="B42" s="440"/>
      <c r="C42" s="440"/>
      <c r="D42" s="440"/>
      <c r="E42" s="440"/>
      <c r="F42" s="440"/>
      <c r="G42" s="440"/>
      <c r="H42" s="297">
        <f>SUM(E40:H40)</f>
        <v>0</v>
      </c>
      <c r="I42" s="286"/>
      <c r="J42" s="286"/>
    </row>
    <row r="43" spans="1:256" s="287" customFormat="1" ht="12.45" x14ac:dyDescent="0.3">
      <c r="A43" s="443" t="s">
        <v>1164</v>
      </c>
      <c r="B43" s="443"/>
      <c r="C43" s="443"/>
      <c r="D43" s="443"/>
      <c r="E43" s="443"/>
      <c r="F43" s="443"/>
      <c r="G43" s="443"/>
      <c r="H43" s="443"/>
      <c r="I43" s="437"/>
      <c r="J43" s="437"/>
      <c r="K43" s="437"/>
      <c r="L43" s="437"/>
      <c r="M43" s="437"/>
      <c r="N43" s="437"/>
      <c r="O43" s="437"/>
      <c r="P43" s="438"/>
      <c r="Q43" s="437"/>
      <c r="R43" s="437"/>
      <c r="S43" s="437"/>
      <c r="T43" s="437"/>
      <c r="U43" s="437"/>
      <c r="V43" s="437"/>
      <c r="W43" s="437"/>
      <c r="X43" s="438"/>
      <c r="Y43" s="437"/>
      <c r="Z43" s="437"/>
      <c r="AA43" s="437"/>
      <c r="AB43" s="437"/>
      <c r="AC43" s="437"/>
      <c r="AD43" s="437"/>
      <c r="AE43" s="437"/>
      <c r="AF43" s="438"/>
      <c r="AG43" s="437"/>
      <c r="AH43" s="437"/>
      <c r="AI43" s="437"/>
      <c r="AJ43" s="437"/>
      <c r="AK43" s="437"/>
      <c r="AL43" s="437"/>
      <c r="AM43" s="437"/>
      <c r="AN43" s="438"/>
      <c r="AO43" s="437"/>
      <c r="AP43" s="437"/>
      <c r="AQ43" s="437"/>
      <c r="AR43" s="437"/>
      <c r="AS43" s="437"/>
      <c r="AT43" s="437"/>
      <c r="AU43" s="437"/>
      <c r="AV43" s="438"/>
      <c r="AW43" s="437"/>
      <c r="AX43" s="437"/>
      <c r="AY43" s="437"/>
      <c r="AZ43" s="437"/>
      <c r="BA43" s="437"/>
      <c r="BB43" s="437"/>
      <c r="BC43" s="437"/>
      <c r="BD43" s="438"/>
      <c r="BE43" s="437"/>
      <c r="BF43" s="437"/>
      <c r="BG43" s="437"/>
      <c r="BH43" s="437"/>
      <c r="BI43" s="437"/>
      <c r="BJ43" s="437"/>
      <c r="BK43" s="437"/>
      <c r="BL43" s="438"/>
      <c r="BM43" s="437"/>
      <c r="BN43" s="437"/>
      <c r="BO43" s="437"/>
      <c r="BP43" s="437"/>
      <c r="BQ43" s="437"/>
      <c r="BR43" s="437"/>
      <c r="BS43" s="437"/>
      <c r="BT43" s="438"/>
      <c r="BU43" s="437"/>
      <c r="BV43" s="437"/>
      <c r="BW43" s="437"/>
      <c r="BX43" s="437"/>
      <c r="BY43" s="437"/>
      <c r="BZ43" s="437"/>
      <c r="CA43" s="437"/>
      <c r="CB43" s="438"/>
      <c r="CC43" s="437"/>
      <c r="CD43" s="437"/>
      <c r="CE43" s="437"/>
      <c r="CF43" s="437"/>
      <c r="CG43" s="437"/>
      <c r="CH43" s="437"/>
      <c r="CI43" s="437"/>
      <c r="CJ43" s="438"/>
      <c r="CK43" s="437"/>
      <c r="CL43" s="437"/>
      <c r="CM43" s="437"/>
      <c r="CN43" s="437"/>
      <c r="CO43" s="437"/>
      <c r="CP43" s="437"/>
      <c r="CQ43" s="437"/>
      <c r="CR43" s="438"/>
      <c r="CS43" s="437"/>
      <c r="CT43" s="437"/>
      <c r="CU43" s="437"/>
      <c r="CV43" s="437"/>
      <c r="CW43" s="437"/>
      <c r="CX43" s="437"/>
      <c r="CY43" s="437"/>
      <c r="CZ43" s="438"/>
      <c r="DA43" s="437"/>
      <c r="DB43" s="437"/>
      <c r="DC43" s="437"/>
      <c r="DD43" s="437"/>
      <c r="DE43" s="437"/>
      <c r="DF43" s="437"/>
      <c r="DG43" s="437"/>
      <c r="DH43" s="438"/>
      <c r="DI43" s="437"/>
      <c r="DJ43" s="437"/>
      <c r="DK43" s="437"/>
      <c r="DL43" s="437"/>
      <c r="DM43" s="437"/>
      <c r="DN43" s="437"/>
      <c r="DO43" s="437"/>
      <c r="DP43" s="438"/>
      <c r="DQ43" s="437"/>
      <c r="DR43" s="437"/>
      <c r="DS43" s="437"/>
      <c r="DT43" s="437"/>
      <c r="DU43" s="437"/>
      <c r="DV43" s="437"/>
      <c r="DW43" s="437"/>
      <c r="DX43" s="438"/>
      <c r="DY43" s="437" t="s">
        <v>1164</v>
      </c>
      <c r="DZ43" s="437"/>
      <c r="EA43" s="437"/>
      <c r="EB43" s="437"/>
      <c r="EC43" s="437"/>
      <c r="ED43" s="437"/>
      <c r="EE43" s="437"/>
      <c r="EF43" s="438"/>
      <c r="EG43" s="437" t="s">
        <v>1164</v>
      </c>
      <c r="EH43" s="437"/>
      <c r="EI43" s="437"/>
      <c r="EJ43" s="437"/>
      <c r="EK43" s="437"/>
      <c r="EL43" s="437"/>
      <c r="EM43" s="437"/>
      <c r="EN43" s="438"/>
      <c r="EO43" s="437" t="s">
        <v>1164</v>
      </c>
      <c r="EP43" s="437"/>
      <c r="EQ43" s="437"/>
      <c r="ER43" s="437"/>
      <c r="ES43" s="437"/>
      <c r="ET43" s="437"/>
      <c r="EU43" s="437"/>
      <c r="EV43" s="438"/>
      <c r="EW43" s="437" t="s">
        <v>1164</v>
      </c>
      <c r="EX43" s="437"/>
      <c r="EY43" s="437"/>
      <c r="EZ43" s="437"/>
      <c r="FA43" s="437"/>
      <c r="FB43" s="437"/>
      <c r="FC43" s="437"/>
      <c r="FD43" s="438"/>
      <c r="FE43" s="437" t="s">
        <v>1164</v>
      </c>
      <c r="FF43" s="437"/>
      <c r="FG43" s="437"/>
      <c r="FH43" s="437"/>
      <c r="FI43" s="437"/>
      <c r="FJ43" s="437"/>
      <c r="FK43" s="437"/>
      <c r="FL43" s="438"/>
      <c r="FM43" s="437" t="s">
        <v>1164</v>
      </c>
      <c r="FN43" s="437"/>
      <c r="FO43" s="437"/>
      <c r="FP43" s="437"/>
      <c r="FQ43" s="437"/>
      <c r="FR43" s="437"/>
      <c r="FS43" s="437"/>
      <c r="FT43" s="438"/>
      <c r="FU43" s="437" t="s">
        <v>1164</v>
      </c>
      <c r="FV43" s="437"/>
      <c r="FW43" s="437"/>
      <c r="FX43" s="437"/>
      <c r="FY43" s="437"/>
      <c r="FZ43" s="437"/>
      <c r="GA43" s="437"/>
      <c r="GB43" s="438"/>
      <c r="GC43" s="437" t="s">
        <v>1164</v>
      </c>
      <c r="GD43" s="437"/>
      <c r="GE43" s="437"/>
      <c r="GF43" s="437"/>
      <c r="GG43" s="437"/>
      <c r="GH43" s="437"/>
      <c r="GI43" s="437"/>
      <c r="GJ43" s="438"/>
      <c r="GK43" s="437" t="s">
        <v>1164</v>
      </c>
      <c r="GL43" s="437"/>
      <c r="GM43" s="437"/>
      <c r="GN43" s="437"/>
      <c r="GO43" s="437"/>
      <c r="GP43" s="437"/>
      <c r="GQ43" s="437"/>
      <c r="GR43" s="438"/>
      <c r="GS43" s="437" t="s">
        <v>1164</v>
      </c>
      <c r="GT43" s="437"/>
      <c r="GU43" s="437"/>
      <c r="GV43" s="437"/>
      <c r="GW43" s="437"/>
      <c r="GX43" s="437"/>
      <c r="GY43" s="437"/>
      <c r="GZ43" s="438"/>
      <c r="HA43" s="437" t="s">
        <v>1164</v>
      </c>
      <c r="HB43" s="437"/>
      <c r="HC43" s="437"/>
      <c r="HD43" s="437"/>
      <c r="HE43" s="437"/>
      <c r="HF43" s="437"/>
      <c r="HG43" s="437"/>
      <c r="HH43" s="438"/>
      <c r="HI43" s="437" t="s">
        <v>1164</v>
      </c>
      <c r="HJ43" s="437"/>
      <c r="HK43" s="437"/>
      <c r="HL43" s="437"/>
      <c r="HM43" s="437"/>
      <c r="HN43" s="437"/>
      <c r="HO43" s="437"/>
      <c r="HP43" s="438"/>
      <c r="HQ43" s="437" t="s">
        <v>1164</v>
      </c>
      <c r="HR43" s="437"/>
      <c r="HS43" s="437"/>
      <c r="HT43" s="437"/>
      <c r="HU43" s="437"/>
      <c r="HV43" s="437"/>
      <c r="HW43" s="437"/>
      <c r="HX43" s="438"/>
      <c r="HY43" s="437" t="s">
        <v>1164</v>
      </c>
      <c r="HZ43" s="437"/>
      <c r="IA43" s="437"/>
      <c r="IB43" s="437"/>
      <c r="IC43" s="437"/>
      <c r="ID43" s="437"/>
      <c r="IE43" s="437"/>
      <c r="IF43" s="438"/>
      <c r="IG43" s="437" t="s">
        <v>1164</v>
      </c>
      <c r="IH43" s="437"/>
      <c r="II43" s="437"/>
      <c r="IJ43" s="437"/>
      <c r="IK43" s="437"/>
      <c r="IL43" s="437"/>
      <c r="IM43" s="437"/>
      <c r="IN43" s="438"/>
      <c r="IO43" s="437"/>
      <c r="IP43" s="437"/>
      <c r="IQ43" s="437"/>
      <c r="IR43" s="437"/>
      <c r="IS43" s="437"/>
      <c r="IT43" s="437"/>
      <c r="IU43" s="437"/>
      <c r="IV43" s="438"/>
    </row>
    <row r="44" spans="1:256" s="276" customFormat="1" ht="28.5" customHeight="1" x14ac:dyDescent="0.25">
      <c r="A44" s="439" t="s">
        <v>1165</v>
      </c>
      <c r="B44" s="439"/>
      <c r="C44" s="439"/>
      <c r="D44" s="439"/>
      <c r="E44" s="439"/>
      <c r="F44" s="439"/>
      <c r="G44" s="439"/>
      <c r="H44" s="439"/>
    </row>
  </sheetData>
  <mergeCells count="46">
    <mergeCell ref="A1:H1"/>
    <mergeCell ref="B2:H2"/>
    <mergeCell ref="A3:A4"/>
    <mergeCell ref="B3:B4"/>
    <mergeCell ref="C3:C4"/>
    <mergeCell ref="D3:D4"/>
    <mergeCell ref="E3:F3"/>
    <mergeCell ref="G3:H3"/>
    <mergeCell ref="AW43:BD43"/>
    <mergeCell ref="A40:D40"/>
    <mergeCell ref="E40:F40"/>
    <mergeCell ref="G40:H40"/>
    <mergeCell ref="A41:H41"/>
    <mergeCell ref="A42:G42"/>
    <mergeCell ref="A43:H43"/>
    <mergeCell ref="I43:P43"/>
    <mergeCell ref="Q43:X43"/>
    <mergeCell ref="Y43:AF43"/>
    <mergeCell ref="AG43:AN43"/>
    <mergeCell ref="AO43:AV43"/>
    <mergeCell ref="DQ43:DX43"/>
    <mergeCell ref="DY43:EF43"/>
    <mergeCell ref="EG43:EN43"/>
    <mergeCell ref="EO43:EV43"/>
    <mergeCell ref="BE43:BL43"/>
    <mergeCell ref="BM43:BT43"/>
    <mergeCell ref="BU43:CB43"/>
    <mergeCell ref="CC43:CJ43"/>
    <mergeCell ref="CK43:CR43"/>
    <mergeCell ref="CS43:CZ43"/>
    <mergeCell ref="IO43:IV43"/>
    <mergeCell ref="A44:H44"/>
    <mergeCell ref="GS43:GZ43"/>
    <mergeCell ref="HA43:HH43"/>
    <mergeCell ref="HI43:HP43"/>
    <mergeCell ref="HQ43:HX43"/>
    <mergeCell ref="HY43:IF43"/>
    <mergeCell ref="IG43:IN43"/>
    <mergeCell ref="EW43:FD43"/>
    <mergeCell ref="FE43:FL43"/>
    <mergeCell ref="FM43:FT43"/>
    <mergeCell ref="FU43:GB43"/>
    <mergeCell ref="GC43:GJ43"/>
    <mergeCell ref="GK43:GR43"/>
    <mergeCell ref="DA43:DH43"/>
    <mergeCell ref="DI43:DP43"/>
  </mergeCells>
  <pageMargins left="0.39370078740157483" right="0.39370078740157483" top="0.39370078740157483" bottom="0.39370078740157483" header="0.31496062992125984" footer="0.31496062992125984"/>
  <pageSetup paperSize="9" scale="9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C0A8-1A05-4AF7-97A4-523E862A7FA4}">
  <sheetPr>
    <pageSetUpPr fitToPage="1"/>
  </sheetPr>
  <dimension ref="A1:I67"/>
  <sheetViews>
    <sheetView showGridLines="0" zoomScaleNormal="100" workbookViewId="0">
      <selection activeCell="J16" sqref="J16"/>
    </sheetView>
  </sheetViews>
  <sheetFormatPr defaultColWidth="10.6328125" defaultRowHeight="14.6" x14ac:dyDescent="0.4"/>
  <cols>
    <col min="1" max="1" width="10.6328125" style="313"/>
    <col min="2" max="2" width="64.81640625" style="340" customWidth="1"/>
    <col min="3" max="3" width="6.81640625" style="302" customWidth="1"/>
    <col min="4" max="4" width="11.453125" style="302" customWidth="1"/>
    <col min="5" max="8" width="14.453125" style="302" customWidth="1"/>
    <col min="9" max="16384" width="10.6328125" style="302"/>
  </cols>
  <sheetData>
    <row r="1" spans="1:9" ht="23.15" x14ac:dyDescent="0.4">
      <c r="A1" s="458" t="s">
        <v>1182</v>
      </c>
      <c r="B1" s="459"/>
      <c r="C1" s="459"/>
      <c r="D1" s="459"/>
      <c r="E1" s="459"/>
      <c r="F1" s="459"/>
      <c r="G1" s="459"/>
      <c r="H1" s="460"/>
    </row>
    <row r="2" spans="1:9" ht="15.9" x14ac:dyDescent="0.4">
      <c r="A2" s="303" t="s">
        <v>1183</v>
      </c>
      <c r="B2" s="461" t="s">
        <v>1223</v>
      </c>
      <c r="C2" s="461"/>
      <c r="D2" s="461"/>
      <c r="E2" s="461"/>
      <c r="F2" s="461"/>
      <c r="G2" s="461"/>
      <c r="H2" s="462"/>
    </row>
    <row r="3" spans="1:9" ht="15" thickBot="1" x14ac:dyDescent="0.45">
      <c r="A3" s="463"/>
      <c r="B3" s="464"/>
      <c r="C3" s="464"/>
      <c r="D3" s="464"/>
      <c r="E3" s="464"/>
      <c r="F3" s="464"/>
      <c r="G3" s="464"/>
      <c r="H3" s="465"/>
    </row>
    <row r="4" spans="1:9" ht="15" thickBot="1" x14ac:dyDescent="0.45">
      <c r="A4" s="466" t="s">
        <v>1184</v>
      </c>
      <c r="B4" s="469" t="s">
        <v>1185</v>
      </c>
      <c r="C4" s="472" t="s">
        <v>1186</v>
      </c>
      <c r="D4" s="469" t="s">
        <v>91</v>
      </c>
      <c r="E4" s="475" t="s">
        <v>1187</v>
      </c>
      <c r="F4" s="475"/>
      <c r="G4" s="475"/>
      <c r="H4" s="476"/>
    </row>
    <row r="5" spans="1:9" ht="15" thickBot="1" x14ac:dyDescent="0.45">
      <c r="A5" s="467"/>
      <c r="B5" s="470"/>
      <c r="C5" s="473"/>
      <c r="D5" s="470"/>
      <c r="E5" s="477" t="s">
        <v>1062</v>
      </c>
      <c r="F5" s="478"/>
      <c r="G5" s="479"/>
      <c r="H5" s="450" t="s">
        <v>1188</v>
      </c>
    </row>
    <row r="6" spans="1:9" ht="44.15" thickBot="1" x14ac:dyDescent="0.45">
      <c r="A6" s="468"/>
      <c r="B6" s="471"/>
      <c r="C6" s="474"/>
      <c r="D6" s="471"/>
      <c r="E6" s="304" t="s">
        <v>1064</v>
      </c>
      <c r="F6" s="305" t="s">
        <v>1065</v>
      </c>
      <c r="G6" s="306" t="s">
        <v>1189</v>
      </c>
      <c r="H6" s="451"/>
      <c r="I6"/>
    </row>
    <row r="7" spans="1:9" s="308" customFormat="1" x14ac:dyDescent="0.4">
      <c r="A7" s="341" t="s">
        <v>72</v>
      </c>
      <c r="B7" s="318" t="s">
        <v>1190</v>
      </c>
      <c r="C7" s="319" t="s">
        <v>105</v>
      </c>
      <c r="D7" s="319">
        <v>1</v>
      </c>
      <c r="E7" s="314"/>
      <c r="F7" s="315"/>
      <c r="G7" s="316">
        <f t="shared" ref="G7:G41" si="0">E7+F7</f>
        <v>0</v>
      </c>
      <c r="H7" s="317">
        <f t="shared" ref="H7:H41" si="1">D7*G7</f>
        <v>0</v>
      </c>
      <c r="I7" s="307"/>
    </row>
    <row r="8" spans="1:9" s="308" customFormat="1" x14ac:dyDescent="0.4">
      <c r="A8" s="341" t="s">
        <v>107</v>
      </c>
      <c r="B8" s="318" t="s">
        <v>1191</v>
      </c>
      <c r="C8" s="319" t="s">
        <v>105</v>
      </c>
      <c r="D8" s="319">
        <v>2</v>
      </c>
      <c r="E8" s="314"/>
      <c r="F8" s="315"/>
      <c r="G8" s="316">
        <f t="shared" si="0"/>
        <v>0</v>
      </c>
      <c r="H8" s="317">
        <f t="shared" si="1"/>
        <v>0</v>
      </c>
      <c r="I8" s="307"/>
    </row>
    <row r="9" spans="1:9" s="308" customFormat="1" x14ac:dyDescent="0.4">
      <c r="A9" s="341" t="s">
        <v>110</v>
      </c>
      <c r="B9" s="318" t="s">
        <v>1192</v>
      </c>
      <c r="C9" s="319" t="s">
        <v>105</v>
      </c>
      <c r="D9" s="319">
        <v>1</v>
      </c>
      <c r="E9" s="314"/>
      <c r="F9" s="320"/>
      <c r="G9" s="321">
        <f t="shared" si="0"/>
        <v>0</v>
      </c>
      <c r="H9" s="322">
        <f t="shared" si="1"/>
        <v>0</v>
      </c>
      <c r="I9" s="307"/>
    </row>
    <row r="10" spans="1:9" s="308" customFormat="1" x14ac:dyDescent="0.4">
      <c r="A10" s="341" t="s">
        <v>106</v>
      </c>
      <c r="B10" s="318" t="s">
        <v>1193</v>
      </c>
      <c r="C10" s="319" t="s">
        <v>105</v>
      </c>
      <c r="D10" s="319">
        <v>1</v>
      </c>
      <c r="E10" s="314"/>
      <c r="F10" s="320"/>
      <c r="G10" s="321">
        <f t="shared" si="0"/>
        <v>0</v>
      </c>
      <c r="H10" s="322">
        <f t="shared" si="1"/>
        <v>0</v>
      </c>
      <c r="I10" s="307"/>
    </row>
    <row r="11" spans="1:9" s="308" customFormat="1" x14ac:dyDescent="0.4">
      <c r="A11" s="341" t="s">
        <v>289</v>
      </c>
      <c r="B11" s="318" t="s">
        <v>1194</v>
      </c>
      <c r="C11" s="319" t="s">
        <v>105</v>
      </c>
      <c r="D11" s="319">
        <v>3</v>
      </c>
      <c r="E11" s="314"/>
      <c r="F11" s="320"/>
      <c r="G11" s="321">
        <f t="shared" si="0"/>
        <v>0</v>
      </c>
      <c r="H11" s="322">
        <f t="shared" si="1"/>
        <v>0</v>
      </c>
      <c r="I11" s="307"/>
    </row>
    <row r="12" spans="1:9" ht="29.15" x14ac:dyDescent="0.4">
      <c r="A12" s="341" t="s">
        <v>1276</v>
      </c>
      <c r="B12" s="323" t="s">
        <v>1195</v>
      </c>
      <c r="C12" s="309" t="s">
        <v>105</v>
      </c>
      <c r="D12" s="309">
        <v>2</v>
      </c>
      <c r="E12" s="324"/>
      <c r="F12" s="311"/>
      <c r="G12" s="312">
        <f t="shared" si="0"/>
        <v>0</v>
      </c>
      <c r="H12" s="325">
        <f t="shared" si="1"/>
        <v>0</v>
      </c>
      <c r="I12" s="326"/>
    </row>
    <row r="13" spans="1:9" x14ac:dyDescent="0.4">
      <c r="A13" s="341" t="s">
        <v>1277</v>
      </c>
      <c r="B13" s="323" t="s">
        <v>1196</v>
      </c>
      <c r="C13" s="309" t="s">
        <v>105</v>
      </c>
      <c r="D13" s="309">
        <v>1</v>
      </c>
      <c r="E13" s="324"/>
      <c r="F13" s="311"/>
      <c r="G13" s="312">
        <f t="shared" si="0"/>
        <v>0</v>
      </c>
      <c r="H13" s="325">
        <f t="shared" si="1"/>
        <v>0</v>
      </c>
      <c r="I13" s="326"/>
    </row>
    <row r="14" spans="1:9" ht="43.75" x14ac:dyDescent="0.4">
      <c r="A14" s="341" t="s">
        <v>116</v>
      </c>
      <c r="B14" s="323" t="s">
        <v>1321</v>
      </c>
      <c r="C14" s="309" t="s">
        <v>105</v>
      </c>
      <c r="D14" s="309">
        <v>2</v>
      </c>
      <c r="E14" s="324"/>
      <c r="F14" s="311"/>
      <c r="G14" s="312">
        <f t="shared" si="0"/>
        <v>0</v>
      </c>
      <c r="H14" s="325">
        <f t="shared" si="1"/>
        <v>0</v>
      </c>
      <c r="I14" s="326"/>
    </row>
    <row r="15" spans="1:9" x14ac:dyDescent="0.4">
      <c r="A15" s="341" t="s">
        <v>117</v>
      </c>
      <c r="B15" s="323" t="s">
        <v>1322</v>
      </c>
      <c r="C15" s="309" t="s">
        <v>105</v>
      </c>
      <c r="D15" s="309">
        <v>152</v>
      </c>
      <c r="E15" s="324"/>
      <c r="F15" s="311"/>
      <c r="G15" s="312">
        <f t="shared" si="0"/>
        <v>0</v>
      </c>
      <c r="H15" s="325">
        <f t="shared" si="1"/>
        <v>0</v>
      </c>
      <c r="I15" s="326"/>
    </row>
    <row r="16" spans="1:9" x14ac:dyDescent="0.4">
      <c r="A16" s="341" t="s">
        <v>1278</v>
      </c>
      <c r="B16" s="323" t="s">
        <v>1323</v>
      </c>
      <c r="C16" s="309" t="s">
        <v>105</v>
      </c>
      <c r="D16" s="309">
        <v>152</v>
      </c>
      <c r="E16" s="324"/>
      <c r="F16" s="311"/>
      <c r="G16" s="312">
        <f>E16+F16</f>
        <v>0</v>
      </c>
      <c r="H16" s="325">
        <f>D16*G16</f>
        <v>0</v>
      </c>
      <c r="I16" s="326"/>
    </row>
    <row r="17" spans="1:9" x14ac:dyDescent="0.4">
      <c r="A17" s="341" t="s">
        <v>1279</v>
      </c>
      <c r="B17" s="323" t="s">
        <v>1197</v>
      </c>
      <c r="C17" s="309" t="s">
        <v>105</v>
      </c>
      <c r="D17" s="309">
        <v>4</v>
      </c>
      <c r="E17" s="324"/>
      <c r="F17" s="311"/>
      <c r="G17" s="312">
        <f t="shared" ref="G17" si="2">E17+F17</f>
        <v>0</v>
      </c>
      <c r="H17" s="325">
        <f t="shared" ref="H17" si="3">D17*G17</f>
        <v>0</v>
      </c>
      <c r="I17" s="326"/>
    </row>
    <row r="18" spans="1:9" ht="29.15" x14ac:dyDescent="0.4">
      <c r="A18" s="341" t="s">
        <v>1280</v>
      </c>
      <c r="B18" s="323" t="s">
        <v>1198</v>
      </c>
      <c r="C18" s="309" t="s">
        <v>105</v>
      </c>
      <c r="D18" s="309">
        <v>13</v>
      </c>
      <c r="E18" s="324"/>
      <c r="F18" s="311"/>
      <c r="G18" s="312">
        <f t="shared" si="0"/>
        <v>0</v>
      </c>
      <c r="H18" s="325">
        <f t="shared" si="1"/>
        <v>0</v>
      </c>
      <c r="I18" s="326"/>
    </row>
    <row r="19" spans="1:9" x14ac:dyDescent="0.4">
      <c r="A19" s="341" t="s">
        <v>1281</v>
      </c>
      <c r="B19" s="323" t="s">
        <v>1199</v>
      </c>
      <c r="C19" s="309" t="s">
        <v>105</v>
      </c>
      <c r="D19" s="309">
        <v>152</v>
      </c>
      <c r="E19" s="324"/>
      <c r="F19" s="311"/>
      <c r="G19" s="312">
        <f t="shared" si="0"/>
        <v>0</v>
      </c>
      <c r="H19" s="325">
        <f t="shared" si="1"/>
        <v>0</v>
      </c>
      <c r="I19" s="326"/>
    </row>
    <row r="20" spans="1:9" x14ac:dyDescent="0.4">
      <c r="A20" s="341" t="s">
        <v>1282</v>
      </c>
      <c r="B20" s="323" t="s">
        <v>1200</v>
      </c>
      <c r="C20" s="309" t="s">
        <v>105</v>
      </c>
      <c r="D20" s="309">
        <v>20</v>
      </c>
      <c r="E20" s="324"/>
      <c r="F20" s="311"/>
      <c r="G20" s="312">
        <f t="shared" si="0"/>
        <v>0</v>
      </c>
      <c r="H20" s="325">
        <f t="shared" si="1"/>
        <v>0</v>
      </c>
      <c r="I20" s="326"/>
    </row>
    <row r="21" spans="1:9" x14ac:dyDescent="0.4">
      <c r="A21" s="341" t="s">
        <v>1283</v>
      </c>
      <c r="B21" s="323" t="s">
        <v>1201</v>
      </c>
      <c r="C21" s="309" t="s">
        <v>105</v>
      </c>
      <c r="D21" s="309">
        <v>35</v>
      </c>
      <c r="E21" s="324"/>
      <c r="F21" s="311"/>
      <c r="G21" s="312">
        <f t="shared" si="0"/>
        <v>0</v>
      </c>
      <c r="H21" s="325">
        <f t="shared" si="1"/>
        <v>0</v>
      </c>
      <c r="I21" s="326"/>
    </row>
    <row r="22" spans="1:9" ht="43.75" x14ac:dyDescent="0.4">
      <c r="A22" s="341" t="s">
        <v>124</v>
      </c>
      <c r="B22" s="323" t="s">
        <v>1202</v>
      </c>
      <c r="C22" s="309" t="s">
        <v>105</v>
      </c>
      <c r="D22" s="309">
        <v>8</v>
      </c>
      <c r="E22" s="324"/>
      <c r="F22" s="311"/>
      <c r="G22" s="312">
        <f t="shared" si="0"/>
        <v>0</v>
      </c>
      <c r="H22" s="325">
        <f t="shared" si="1"/>
        <v>0</v>
      </c>
      <c r="I22" s="326"/>
    </row>
    <row r="23" spans="1:9" ht="29.15" x14ac:dyDescent="0.4">
      <c r="A23" s="341" t="s">
        <v>1284</v>
      </c>
      <c r="B23" s="323" t="s">
        <v>1324</v>
      </c>
      <c r="C23" s="309" t="s">
        <v>105</v>
      </c>
      <c r="D23" s="309">
        <v>12</v>
      </c>
      <c r="E23" s="324"/>
      <c r="F23" s="311"/>
      <c r="G23" s="312">
        <f t="shared" si="0"/>
        <v>0</v>
      </c>
      <c r="H23" s="325">
        <f t="shared" si="1"/>
        <v>0</v>
      </c>
      <c r="I23" s="326"/>
    </row>
    <row r="24" spans="1:9" ht="29.15" x14ac:dyDescent="0.4">
      <c r="A24" s="341" t="s">
        <v>1285</v>
      </c>
      <c r="B24" s="323" t="s">
        <v>1325</v>
      </c>
      <c r="C24" s="309" t="s">
        <v>105</v>
      </c>
      <c r="D24" s="309">
        <v>2</v>
      </c>
      <c r="E24" s="324"/>
      <c r="F24" s="311"/>
      <c r="G24" s="312">
        <f t="shared" si="0"/>
        <v>0</v>
      </c>
      <c r="H24" s="325">
        <f t="shared" si="1"/>
        <v>0</v>
      </c>
      <c r="I24" s="326"/>
    </row>
    <row r="25" spans="1:9" ht="29.15" x14ac:dyDescent="0.4">
      <c r="A25" s="341" t="s">
        <v>1286</v>
      </c>
      <c r="B25" s="323" t="s">
        <v>1326</v>
      </c>
      <c r="C25" s="309" t="s">
        <v>105</v>
      </c>
      <c r="D25" s="309">
        <v>1</v>
      </c>
      <c r="E25" s="324"/>
      <c r="F25" s="311"/>
      <c r="G25" s="312">
        <f t="shared" si="0"/>
        <v>0</v>
      </c>
      <c r="H25" s="325">
        <f t="shared" si="1"/>
        <v>0</v>
      </c>
      <c r="I25" s="326"/>
    </row>
    <row r="26" spans="1:9" x14ac:dyDescent="0.4">
      <c r="A26" s="341" t="s">
        <v>1287</v>
      </c>
      <c r="B26" s="323" t="s">
        <v>1327</v>
      </c>
      <c r="C26" s="309" t="s">
        <v>105</v>
      </c>
      <c r="D26" s="309">
        <v>4</v>
      </c>
      <c r="E26" s="324"/>
      <c r="F26" s="311"/>
      <c r="G26" s="312">
        <f t="shared" si="0"/>
        <v>0</v>
      </c>
      <c r="H26" s="325">
        <f t="shared" si="1"/>
        <v>0</v>
      </c>
      <c r="I26" s="326"/>
    </row>
    <row r="27" spans="1:9" ht="29.15" x14ac:dyDescent="0.4">
      <c r="A27" s="341" t="s">
        <v>1288</v>
      </c>
      <c r="B27" s="323" t="s">
        <v>1328</v>
      </c>
      <c r="C27" s="309" t="s">
        <v>105</v>
      </c>
      <c r="D27" s="309">
        <v>10</v>
      </c>
      <c r="E27" s="324"/>
      <c r="F27" s="311"/>
      <c r="G27" s="312">
        <f t="shared" si="0"/>
        <v>0</v>
      </c>
      <c r="H27" s="325">
        <f t="shared" si="1"/>
        <v>0</v>
      </c>
      <c r="I27" s="326"/>
    </row>
    <row r="28" spans="1:9" x14ac:dyDescent="0.4">
      <c r="A28" s="341" t="s">
        <v>1289</v>
      </c>
      <c r="B28" s="323" t="s">
        <v>1329</v>
      </c>
      <c r="C28" s="309" t="s">
        <v>105</v>
      </c>
      <c r="D28" s="309">
        <v>1</v>
      </c>
      <c r="E28" s="324"/>
      <c r="F28" s="311"/>
      <c r="G28" s="312">
        <f t="shared" si="0"/>
        <v>0</v>
      </c>
      <c r="H28" s="325">
        <f t="shared" si="1"/>
        <v>0</v>
      </c>
      <c r="I28" s="326"/>
    </row>
    <row r="29" spans="1:9" ht="29.15" x14ac:dyDescent="0.4">
      <c r="A29" s="341" t="s">
        <v>7</v>
      </c>
      <c r="B29" s="323" t="s">
        <v>1330</v>
      </c>
      <c r="C29" s="309" t="s">
        <v>105</v>
      </c>
      <c r="D29" s="309">
        <v>8</v>
      </c>
      <c r="E29" s="324"/>
      <c r="F29" s="311"/>
      <c r="G29" s="312">
        <f t="shared" si="0"/>
        <v>0</v>
      </c>
      <c r="H29" s="325">
        <f t="shared" si="1"/>
        <v>0</v>
      </c>
      <c r="I29" s="326"/>
    </row>
    <row r="30" spans="1:9" x14ac:dyDescent="0.4">
      <c r="A30" s="341" t="s">
        <v>1290</v>
      </c>
      <c r="B30" s="323" t="s">
        <v>1203</v>
      </c>
      <c r="C30" s="309" t="s">
        <v>105</v>
      </c>
      <c r="D30" s="309">
        <v>13</v>
      </c>
      <c r="E30" s="324"/>
      <c r="F30" s="311"/>
      <c r="G30" s="312">
        <f t="shared" si="0"/>
        <v>0</v>
      </c>
      <c r="H30" s="325">
        <f t="shared" si="1"/>
        <v>0</v>
      </c>
      <c r="I30" s="326"/>
    </row>
    <row r="31" spans="1:9" x14ac:dyDescent="0.4">
      <c r="A31" s="341" t="s">
        <v>1291</v>
      </c>
      <c r="B31" s="323" t="s">
        <v>1204</v>
      </c>
      <c r="C31" s="309" t="s">
        <v>105</v>
      </c>
      <c r="D31" s="309">
        <v>100</v>
      </c>
      <c r="E31" s="324"/>
      <c r="F31" s="311"/>
      <c r="G31" s="312">
        <f t="shared" si="0"/>
        <v>0</v>
      </c>
      <c r="H31" s="325">
        <f t="shared" si="1"/>
        <v>0</v>
      </c>
      <c r="I31" s="326"/>
    </row>
    <row r="32" spans="1:9" ht="29.15" x14ac:dyDescent="0.4">
      <c r="A32" s="341" t="s">
        <v>1292</v>
      </c>
      <c r="B32" s="323" t="s">
        <v>1331</v>
      </c>
      <c r="C32" s="309" t="s">
        <v>105</v>
      </c>
      <c r="D32" s="309">
        <v>2</v>
      </c>
      <c r="E32" s="324"/>
      <c r="F32" s="311"/>
      <c r="G32" s="312">
        <f t="shared" si="0"/>
        <v>0</v>
      </c>
      <c r="H32" s="325">
        <f t="shared" si="1"/>
        <v>0</v>
      </c>
      <c r="I32" s="326"/>
    </row>
    <row r="33" spans="1:9" x14ac:dyDescent="0.4">
      <c r="A33" s="341" t="s">
        <v>1293</v>
      </c>
      <c r="B33" s="323" t="s">
        <v>1332</v>
      </c>
      <c r="C33" s="309" t="s">
        <v>105</v>
      </c>
      <c r="D33" s="309">
        <v>1</v>
      </c>
      <c r="E33" s="324"/>
      <c r="F33" s="311"/>
      <c r="G33" s="312">
        <f t="shared" si="0"/>
        <v>0</v>
      </c>
      <c r="H33" s="325">
        <f t="shared" si="1"/>
        <v>0</v>
      </c>
      <c r="I33" s="326"/>
    </row>
    <row r="34" spans="1:9" ht="29.15" x14ac:dyDescent="0.4">
      <c r="A34" s="341" t="s">
        <v>1294</v>
      </c>
      <c r="B34" s="323" t="s">
        <v>1333</v>
      </c>
      <c r="C34" s="309" t="s">
        <v>105</v>
      </c>
      <c r="D34" s="309">
        <v>3</v>
      </c>
      <c r="E34" s="324"/>
      <c r="F34" s="311"/>
      <c r="G34" s="312">
        <f t="shared" si="0"/>
        <v>0</v>
      </c>
      <c r="H34" s="325">
        <f t="shared" si="1"/>
        <v>0</v>
      </c>
      <c r="I34" s="326"/>
    </row>
    <row r="35" spans="1:9" x14ac:dyDescent="0.4">
      <c r="A35" s="341" t="s">
        <v>1295</v>
      </c>
      <c r="B35" s="323" t="s">
        <v>1334</v>
      </c>
      <c r="C35" s="309" t="s">
        <v>105</v>
      </c>
      <c r="D35" s="309">
        <v>3</v>
      </c>
      <c r="E35" s="324"/>
      <c r="F35" s="311"/>
      <c r="G35" s="312">
        <f t="shared" si="0"/>
        <v>0</v>
      </c>
      <c r="H35" s="325">
        <f t="shared" si="1"/>
        <v>0</v>
      </c>
      <c r="I35" s="326"/>
    </row>
    <row r="36" spans="1:9" ht="58.3" x14ac:dyDescent="0.4">
      <c r="A36" s="341" t="s">
        <v>1296</v>
      </c>
      <c r="B36" s="323" t="s">
        <v>1335</v>
      </c>
      <c r="C36" s="309" t="s">
        <v>105</v>
      </c>
      <c r="D36" s="309">
        <v>3</v>
      </c>
      <c r="E36" s="324"/>
      <c r="F36" s="311"/>
      <c r="G36" s="312">
        <f t="shared" ref="G36:G37" si="4">E36+F36</f>
        <v>0</v>
      </c>
      <c r="H36" s="325">
        <f t="shared" ref="H36:H37" si="5">D36*G36</f>
        <v>0</v>
      </c>
      <c r="I36" s="326"/>
    </row>
    <row r="37" spans="1:9" x14ac:dyDescent="0.4">
      <c r="A37" s="341" t="s">
        <v>1297</v>
      </c>
      <c r="B37" s="323" t="s">
        <v>1336</v>
      </c>
      <c r="C37" s="309" t="s">
        <v>105</v>
      </c>
      <c r="D37" s="309">
        <v>3</v>
      </c>
      <c r="E37" s="324"/>
      <c r="F37" s="311"/>
      <c r="G37" s="312">
        <f t="shared" si="4"/>
        <v>0</v>
      </c>
      <c r="H37" s="325">
        <f t="shared" si="5"/>
        <v>0</v>
      </c>
      <c r="I37" s="326"/>
    </row>
    <row r="38" spans="1:9" x14ac:dyDescent="0.4">
      <c r="A38" s="341" t="s">
        <v>463</v>
      </c>
      <c r="B38" s="323" t="s">
        <v>1205</v>
      </c>
      <c r="C38" s="309" t="s">
        <v>105</v>
      </c>
      <c r="D38" s="309">
        <v>7</v>
      </c>
      <c r="E38" s="324"/>
      <c r="F38" s="311"/>
      <c r="G38" s="312">
        <f t="shared" si="0"/>
        <v>0</v>
      </c>
      <c r="H38" s="325">
        <f t="shared" si="1"/>
        <v>0</v>
      </c>
      <c r="I38" s="326"/>
    </row>
    <row r="39" spans="1:9" ht="72.900000000000006" x14ac:dyDescent="0.4">
      <c r="A39" s="341" t="s">
        <v>1298</v>
      </c>
      <c r="B39" s="323" t="s">
        <v>1337</v>
      </c>
      <c r="C39" s="309" t="s">
        <v>105</v>
      </c>
      <c r="D39" s="309">
        <v>1</v>
      </c>
      <c r="E39" s="324"/>
      <c r="F39" s="311"/>
      <c r="G39" s="312">
        <f t="shared" si="0"/>
        <v>0</v>
      </c>
      <c r="H39" s="325">
        <f t="shared" si="1"/>
        <v>0</v>
      </c>
      <c r="I39" s="326"/>
    </row>
    <row r="40" spans="1:9" x14ac:dyDescent="0.4">
      <c r="A40" s="341" t="s">
        <v>1299</v>
      </c>
      <c r="B40" s="323" t="s">
        <v>1206</v>
      </c>
      <c r="C40" s="309" t="s">
        <v>105</v>
      </c>
      <c r="D40" s="309">
        <v>50</v>
      </c>
      <c r="E40" s="310"/>
      <c r="F40" s="311"/>
      <c r="G40" s="312">
        <f t="shared" si="0"/>
        <v>0</v>
      </c>
      <c r="H40" s="325">
        <f t="shared" si="1"/>
        <v>0</v>
      </c>
      <c r="I40" s="326"/>
    </row>
    <row r="41" spans="1:9" x14ac:dyDescent="0.4">
      <c r="A41" s="341" t="s">
        <v>1300</v>
      </c>
      <c r="B41" s="323" t="s">
        <v>1207</v>
      </c>
      <c r="C41" s="309" t="s">
        <v>105</v>
      </c>
      <c r="D41" s="309">
        <v>76</v>
      </c>
      <c r="E41" s="324"/>
      <c r="F41" s="311"/>
      <c r="G41" s="312">
        <f t="shared" si="0"/>
        <v>0</v>
      </c>
      <c r="H41" s="325">
        <f t="shared" si="1"/>
        <v>0</v>
      </c>
      <c r="I41" s="326"/>
    </row>
    <row r="42" spans="1:9" ht="64.3" x14ac:dyDescent="0.4">
      <c r="A42" s="341" t="s">
        <v>1301</v>
      </c>
      <c r="B42" s="339" t="s">
        <v>1208</v>
      </c>
      <c r="C42" s="309"/>
      <c r="D42" s="309"/>
      <c r="E42" s="310"/>
      <c r="F42" s="311"/>
      <c r="G42" s="312"/>
      <c r="H42" s="325"/>
    </row>
    <row r="43" spans="1:9" x14ac:dyDescent="0.4">
      <c r="A43" s="341" t="s">
        <v>1302</v>
      </c>
      <c r="B43" s="323" t="s">
        <v>1209</v>
      </c>
      <c r="C43" s="309" t="s">
        <v>137</v>
      </c>
      <c r="D43" s="309">
        <v>610</v>
      </c>
      <c r="E43" s="324"/>
      <c r="F43" s="311"/>
      <c r="G43" s="312">
        <f t="shared" ref="G43:G48" si="6">E43+F43</f>
        <v>0</v>
      </c>
      <c r="H43" s="325">
        <f t="shared" ref="H43:H48" si="7">D43*G43</f>
        <v>0</v>
      </c>
      <c r="I43" s="327"/>
    </row>
    <row r="44" spans="1:9" x14ac:dyDescent="0.4">
      <c r="A44" s="341" t="s">
        <v>1303</v>
      </c>
      <c r="B44" s="323" t="s">
        <v>1210</v>
      </c>
      <c r="C44" s="309" t="s">
        <v>137</v>
      </c>
      <c r="D44" s="309">
        <v>20</v>
      </c>
      <c r="E44" s="324"/>
      <c r="F44" s="311"/>
      <c r="G44" s="312">
        <f t="shared" si="6"/>
        <v>0</v>
      </c>
      <c r="H44" s="325">
        <f t="shared" si="7"/>
        <v>0</v>
      </c>
      <c r="I44" s="327"/>
    </row>
    <row r="45" spans="1:9" ht="29.15" x14ac:dyDescent="0.4">
      <c r="A45" s="341" t="s">
        <v>1304</v>
      </c>
      <c r="B45" s="323" t="s">
        <v>1338</v>
      </c>
      <c r="C45" s="309" t="s">
        <v>137</v>
      </c>
      <c r="D45" s="309">
        <v>1800</v>
      </c>
      <c r="E45" s="324"/>
      <c r="F45" s="311"/>
      <c r="G45" s="312">
        <f t="shared" si="6"/>
        <v>0</v>
      </c>
      <c r="H45" s="325">
        <f t="shared" si="7"/>
        <v>0</v>
      </c>
      <c r="I45" s="327"/>
    </row>
    <row r="46" spans="1:9" ht="29.15" x14ac:dyDescent="0.4">
      <c r="A46" s="341" t="s">
        <v>1305</v>
      </c>
      <c r="B46" s="323" t="s">
        <v>1339</v>
      </c>
      <c r="C46" s="309" t="s">
        <v>137</v>
      </c>
      <c r="D46" s="309">
        <v>350</v>
      </c>
      <c r="E46" s="324"/>
      <c r="F46" s="311"/>
      <c r="G46" s="312">
        <f t="shared" si="6"/>
        <v>0</v>
      </c>
      <c r="H46" s="325">
        <f t="shared" si="7"/>
        <v>0</v>
      </c>
      <c r="I46" s="327"/>
    </row>
    <row r="47" spans="1:9" x14ac:dyDescent="0.4">
      <c r="A47" s="341" t="s">
        <v>1306</v>
      </c>
      <c r="B47" s="328" t="s">
        <v>1146</v>
      </c>
      <c r="C47" s="309" t="s">
        <v>137</v>
      </c>
      <c r="D47" s="309">
        <v>2100</v>
      </c>
      <c r="E47" s="310"/>
      <c r="F47" s="311"/>
      <c r="G47" s="312">
        <f>E47+F47</f>
        <v>0</v>
      </c>
      <c r="H47" s="325">
        <f>D47*G47</f>
        <v>0</v>
      </c>
      <c r="I47" s="327"/>
    </row>
    <row r="48" spans="1:9" x14ac:dyDescent="0.4">
      <c r="A48" s="341" t="s">
        <v>1307</v>
      </c>
      <c r="B48" s="328" t="s">
        <v>1211</v>
      </c>
      <c r="C48" s="309" t="s">
        <v>105</v>
      </c>
      <c r="D48" s="309">
        <v>56</v>
      </c>
      <c r="E48" s="310"/>
      <c r="F48" s="311"/>
      <c r="G48" s="312">
        <f t="shared" si="6"/>
        <v>0</v>
      </c>
      <c r="H48" s="325">
        <f t="shared" si="7"/>
        <v>0</v>
      </c>
      <c r="I48" s="327"/>
    </row>
    <row r="49" spans="1:9" ht="29.15" x14ac:dyDescent="0.4">
      <c r="A49" s="341" t="s">
        <v>1308</v>
      </c>
      <c r="B49" s="328" t="s">
        <v>1340</v>
      </c>
      <c r="C49" s="309" t="s">
        <v>105</v>
      </c>
      <c r="D49" s="309">
        <v>1</v>
      </c>
      <c r="E49" s="310"/>
      <c r="F49" s="311"/>
      <c r="G49" s="312">
        <f>E49+F49</f>
        <v>0</v>
      </c>
      <c r="H49" s="325">
        <f>D49*G49</f>
        <v>0</v>
      </c>
      <c r="I49" s="327"/>
    </row>
    <row r="50" spans="1:9" x14ac:dyDescent="0.4">
      <c r="A50" s="341" t="s">
        <v>1309</v>
      </c>
      <c r="B50" s="328" t="s">
        <v>1212</v>
      </c>
      <c r="C50" s="309" t="s">
        <v>105</v>
      </c>
      <c r="D50" s="309">
        <v>1</v>
      </c>
      <c r="E50" s="310"/>
      <c r="F50" s="311"/>
      <c r="G50" s="312">
        <f t="shared" ref="G50:G61" si="8">E50+F50</f>
        <v>0</v>
      </c>
      <c r="H50" s="325">
        <f t="shared" ref="H50:H61" si="9">D50*G50</f>
        <v>0</v>
      </c>
      <c r="I50" s="327"/>
    </row>
    <row r="51" spans="1:9" x14ac:dyDescent="0.4">
      <c r="A51" s="341" t="s">
        <v>1310</v>
      </c>
      <c r="B51" s="328" t="s">
        <v>1213</v>
      </c>
      <c r="C51" s="309" t="s">
        <v>105</v>
      </c>
      <c r="D51" s="309">
        <v>1</v>
      </c>
      <c r="E51" s="310"/>
      <c r="F51" s="311"/>
      <c r="G51" s="312">
        <f t="shared" si="8"/>
        <v>0</v>
      </c>
      <c r="H51" s="325">
        <f t="shared" si="9"/>
        <v>0</v>
      </c>
      <c r="I51" s="327"/>
    </row>
    <row r="52" spans="1:9" x14ac:dyDescent="0.4">
      <c r="A52" s="341" t="s">
        <v>1311</v>
      </c>
      <c r="B52" s="329" t="s">
        <v>1214</v>
      </c>
      <c r="C52" s="309" t="s">
        <v>105</v>
      </c>
      <c r="D52" s="309">
        <v>1</v>
      </c>
      <c r="E52" s="310"/>
      <c r="F52" s="311"/>
      <c r="G52" s="312">
        <f t="shared" si="8"/>
        <v>0</v>
      </c>
      <c r="H52" s="325">
        <f t="shared" si="9"/>
        <v>0</v>
      </c>
      <c r="I52" s="327"/>
    </row>
    <row r="53" spans="1:9" x14ac:dyDescent="0.4">
      <c r="A53" s="341" t="s">
        <v>1312</v>
      </c>
      <c r="B53" s="329" t="s">
        <v>1215</v>
      </c>
      <c r="C53" s="309" t="s">
        <v>105</v>
      </c>
      <c r="D53" s="309">
        <v>1</v>
      </c>
      <c r="E53" s="310"/>
      <c r="F53" s="311"/>
      <c r="G53" s="312">
        <f t="shared" si="8"/>
        <v>0</v>
      </c>
      <c r="H53" s="325">
        <f t="shared" si="9"/>
        <v>0</v>
      </c>
      <c r="I53" s="327"/>
    </row>
    <row r="54" spans="1:9" x14ac:dyDescent="0.4">
      <c r="A54" s="341" t="s">
        <v>1313</v>
      </c>
      <c r="B54" s="330" t="s">
        <v>1112</v>
      </c>
      <c r="C54" s="309" t="s">
        <v>105</v>
      </c>
      <c r="D54" s="309">
        <v>1</v>
      </c>
      <c r="E54" s="310"/>
      <c r="F54" s="311"/>
      <c r="G54" s="312">
        <f t="shared" si="8"/>
        <v>0</v>
      </c>
      <c r="H54" s="325">
        <f t="shared" si="9"/>
        <v>0</v>
      </c>
      <c r="I54" s="327"/>
    </row>
    <row r="55" spans="1:9" x14ac:dyDescent="0.4">
      <c r="A55" s="341" t="s">
        <v>1314</v>
      </c>
      <c r="B55" s="331" t="s">
        <v>1216</v>
      </c>
      <c r="C55" s="309" t="s">
        <v>105</v>
      </c>
      <c r="D55" s="309">
        <v>1</v>
      </c>
      <c r="E55" s="310"/>
      <c r="F55" s="311"/>
      <c r="G55" s="312">
        <f t="shared" si="8"/>
        <v>0</v>
      </c>
      <c r="H55" s="325">
        <f t="shared" si="9"/>
        <v>0</v>
      </c>
      <c r="I55" s="327"/>
    </row>
    <row r="56" spans="1:9" x14ac:dyDescent="0.4">
      <c r="A56" s="341" t="s">
        <v>1315</v>
      </c>
      <c r="B56" s="329" t="s">
        <v>1217</v>
      </c>
      <c r="C56" s="309" t="s">
        <v>105</v>
      </c>
      <c r="D56" s="309">
        <v>1</v>
      </c>
      <c r="E56" s="310"/>
      <c r="F56" s="311"/>
      <c r="G56" s="312">
        <f t="shared" si="8"/>
        <v>0</v>
      </c>
      <c r="H56" s="325">
        <f t="shared" si="9"/>
        <v>0</v>
      </c>
      <c r="I56" s="327"/>
    </row>
    <row r="57" spans="1:9" x14ac:dyDescent="0.4">
      <c r="A57" s="341" t="s">
        <v>1316</v>
      </c>
      <c r="B57" s="329" t="s">
        <v>1158</v>
      </c>
      <c r="C57" s="309" t="s">
        <v>105</v>
      </c>
      <c r="D57" s="309">
        <v>1</v>
      </c>
      <c r="E57" s="310"/>
      <c r="F57" s="311"/>
      <c r="G57" s="312">
        <f t="shared" si="8"/>
        <v>0</v>
      </c>
      <c r="H57" s="325">
        <f t="shared" si="9"/>
        <v>0</v>
      </c>
      <c r="I57" s="327"/>
    </row>
    <row r="58" spans="1:9" x14ac:dyDescent="0.4">
      <c r="A58" s="341" t="s">
        <v>1317</v>
      </c>
      <c r="B58" s="329" t="s">
        <v>1159</v>
      </c>
      <c r="C58" s="309" t="s">
        <v>105</v>
      </c>
      <c r="D58" s="309">
        <v>1</v>
      </c>
      <c r="E58" s="310"/>
      <c r="F58" s="311"/>
      <c r="G58" s="312">
        <f t="shared" si="8"/>
        <v>0</v>
      </c>
      <c r="H58" s="325">
        <f t="shared" si="9"/>
        <v>0</v>
      </c>
      <c r="I58" s="327"/>
    </row>
    <row r="59" spans="1:9" x14ac:dyDescent="0.4">
      <c r="A59" s="341" t="s">
        <v>1318</v>
      </c>
      <c r="B59" s="329" t="s">
        <v>1162</v>
      </c>
      <c r="C59" s="309" t="s">
        <v>105</v>
      </c>
      <c r="D59" s="309">
        <v>1</v>
      </c>
      <c r="E59" s="310"/>
      <c r="F59" s="311"/>
      <c r="G59" s="312">
        <f t="shared" si="8"/>
        <v>0</v>
      </c>
      <c r="H59" s="325">
        <f t="shared" si="9"/>
        <v>0</v>
      </c>
      <c r="I59" s="327"/>
    </row>
    <row r="60" spans="1:9" x14ac:dyDescent="0.4">
      <c r="A60" s="341" t="s">
        <v>1319</v>
      </c>
      <c r="B60" s="329" t="s">
        <v>1218</v>
      </c>
      <c r="C60" s="309" t="s">
        <v>105</v>
      </c>
      <c r="D60" s="309">
        <v>1</v>
      </c>
      <c r="E60" s="310"/>
      <c r="F60" s="311"/>
      <c r="G60" s="312">
        <f t="shared" si="8"/>
        <v>0</v>
      </c>
      <c r="H60" s="325">
        <f t="shared" si="9"/>
        <v>0</v>
      </c>
      <c r="I60" s="327"/>
    </row>
    <row r="61" spans="1:9" x14ac:dyDescent="0.4">
      <c r="A61" s="341" t="s">
        <v>1320</v>
      </c>
      <c r="B61" s="329" t="s">
        <v>1219</v>
      </c>
      <c r="C61" s="309" t="s">
        <v>105</v>
      </c>
      <c r="D61" s="309">
        <v>1</v>
      </c>
      <c r="E61" s="310"/>
      <c r="F61" s="311"/>
      <c r="G61" s="312">
        <f t="shared" si="8"/>
        <v>0</v>
      </c>
      <c r="H61" s="325">
        <f t="shared" si="9"/>
        <v>0</v>
      </c>
      <c r="I61" s="327"/>
    </row>
    <row r="62" spans="1:9" x14ac:dyDescent="0.4">
      <c r="A62" s="332"/>
      <c r="B62" s="333"/>
      <c r="C62" s="334"/>
      <c r="D62" s="334"/>
      <c r="E62" s="335"/>
      <c r="F62" s="336"/>
      <c r="G62" s="337"/>
      <c r="H62" s="342"/>
      <c r="I62" s="327"/>
    </row>
    <row r="63" spans="1:9" x14ac:dyDescent="0.4">
      <c r="A63" s="343"/>
      <c r="B63" s="344" t="s">
        <v>1220</v>
      </c>
      <c r="C63" s="345"/>
      <c r="D63" s="345"/>
      <c r="E63" s="346"/>
      <c r="F63" s="347"/>
      <c r="G63" s="348"/>
      <c r="H63" s="349">
        <f>SUM(H7:H61)</f>
        <v>0</v>
      </c>
      <c r="I63" s="326"/>
    </row>
    <row r="64" spans="1:9" x14ac:dyDescent="0.4">
      <c r="A64" s="452"/>
      <c r="B64" s="453"/>
      <c r="C64" s="453"/>
      <c r="D64" s="453"/>
      <c r="E64" s="453"/>
      <c r="F64" s="453"/>
      <c r="G64" s="453"/>
      <c r="H64" s="454"/>
      <c r="I64" s="326"/>
    </row>
    <row r="65" spans="1:9" x14ac:dyDescent="0.4">
      <c r="A65" s="452"/>
      <c r="B65" s="453"/>
      <c r="C65" s="453"/>
      <c r="D65" s="453"/>
      <c r="E65" s="453"/>
      <c r="F65" s="453"/>
      <c r="G65" s="453"/>
      <c r="H65" s="454"/>
      <c r="I65" s="326"/>
    </row>
    <row r="66" spans="1:9" ht="24" customHeight="1" thickBot="1" x14ac:dyDescent="0.45">
      <c r="A66" s="455" t="s">
        <v>1221</v>
      </c>
      <c r="B66" s="456"/>
      <c r="C66" s="456"/>
      <c r="D66" s="456"/>
      <c r="E66" s="456"/>
      <c r="F66" s="456"/>
      <c r="G66" s="456"/>
      <c r="H66" s="457"/>
      <c r="I66" s="326"/>
    </row>
    <row r="67" spans="1:9" x14ac:dyDescent="0.4">
      <c r="A67" s="338"/>
      <c r="I67" s="326"/>
    </row>
  </sheetData>
  <mergeCells count="13">
    <mergeCell ref="H5:H6"/>
    <mergeCell ref="A64:H64"/>
    <mergeCell ref="A65:H65"/>
    <mergeCell ref="A66:H66"/>
    <mergeCell ref="A1:H1"/>
    <mergeCell ref="B2:H2"/>
    <mergeCell ref="A3:H3"/>
    <mergeCell ref="A4:A6"/>
    <mergeCell ref="B4:B6"/>
    <mergeCell ref="C4:C6"/>
    <mergeCell ref="D4:D6"/>
    <mergeCell ref="E4:H4"/>
    <mergeCell ref="E5:G5"/>
  </mergeCells>
  <phoneticPr fontId="0" type="noConversion"/>
  <pageMargins left="0.39370078740157483" right="0.39370078740157483" top="0.39370078740157483" bottom="0.39370078740157483"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8</vt:i4>
      </vt:variant>
    </vt:vector>
  </HeadingPairs>
  <TitlesOfParts>
    <vt:vector size="15" baseType="lpstr">
      <vt:lpstr>Rekapitulácia stavby</vt:lpstr>
      <vt:lpstr>SO_07A</vt:lpstr>
      <vt:lpstr>SO_07D</vt:lpstr>
      <vt:lpstr>SO_07Z</vt:lpstr>
      <vt:lpstr>SO_07E1-2</vt:lpstr>
      <vt:lpstr>SO_07E3</vt:lpstr>
      <vt:lpstr>SO_07E4</vt:lpstr>
      <vt:lpstr>'Rekapitulácia stavby'!Názvy_tlače</vt:lpstr>
      <vt:lpstr>SO_07A!Názvy_tlače</vt:lpstr>
      <vt:lpstr>SO_07D!Názvy_tlače</vt:lpstr>
      <vt:lpstr>'Rekapitulácia stavby'!Oblasť_tlače</vt:lpstr>
      <vt:lpstr>SO_07A!Oblasť_tlače</vt:lpstr>
      <vt:lpstr>SO_07D!Oblasť_tlače</vt:lpstr>
      <vt:lpstr>SO_07E3!Oblasť_tlače</vt:lpstr>
      <vt:lpstr>SO_07Z!Oblasť_tlače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P-49\P_49</dc:creator>
  <cp:lastModifiedBy>Roman Rosina</cp:lastModifiedBy>
  <cp:lastPrinted>2025-03-06T16:29:34Z</cp:lastPrinted>
  <dcterms:created xsi:type="dcterms:W3CDTF">2025-01-20T08:37:42Z</dcterms:created>
  <dcterms:modified xsi:type="dcterms:W3CDTF">2025-05-29T13:11:45Z</dcterms:modified>
</cp:coreProperties>
</file>